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C:\Users\tovi\Desktop\MALGRUPPA\"/>
    </mc:Choice>
  </mc:AlternateContent>
  <xr:revisionPtr revIDLastSave="0" documentId="8_{9AF0323D-798A-4284-B6B2-7E08178EDFBD}" xr6:coauthVersionLast="45" xr6:coauthVersionMax="45" xr10:uidLastSave="{00000000-0000-0000-0000-000000000000}"/>
  <bookViews>
    <workbookView xWindow="-120" yWindow="-120" windowWidth="29040" windowHeight="15840" tabRatio="813" firstSheet="2" activeTab="2" xr2:uid="{00000000-000D-0000-FFFF-FFFF00000000}"/>
  </bookViews>
  <sheets>
    <sheet name="FORSIDE" sheetId="19" state="hidden" r:id="rId1"/>
    <sheet name="VEILEDNING" sheetId="20" state="hidden" r:id="rId2"/>
    <sheet name="INFORMASJON" sheetId="1" r:id="rId3"/>
    <sheet name="PRIS" sheetId="10" r:id="rId4"/>
    <sheet name="TILDELINGSKRITERIUM 2" sheetId="5" r:id="rId5"/>
    <sheet name="TILDELINGSKRITERIUM 3" sheetId="7" r:id="rId6"/>
    <sheet name="TILDELINGSKRITERIUM 4" sheetId="8" r:id="rId7"/>
    <sheet name="TILDELINGSKRITERIUM 5" sheetId="9" r:id="rId8"/>
    <sheet name="OPPSUMMERING" sheetId="14" r:id="rId9"/>
    <sheet name="UTREGNINGER" sheetId="13" state="hidden" r:id="rId10"/>
    <sheet name="VARIABLER" sheetId="2" state="hidden" r:id="rId11"/>
    <sheet name="KONTROLL" sheetId="17" state="hidden" r:id="rId12"/>
    <sheet name="Gjøremål" sheetId="3" state="hidden" r:id="rId13"/>
  </sheets>
  <definedNames>
    <definedName name="Lav_U1">VARIABLER!$C$17</definedName>
    <definedName name="Lav_U10">VARIABLER!$C$26</definedName>
    <definedName name="Lav_U2">VARIABLER!$C$18</definedName>
    <definedName name="Lav_U3">VARIABLER!$C$19</definedName>
    <definedName name="Lav_U4">VARIABLER!$C$20</definedName>
    <definedName name="Lav_U5">VARIABLER!$C$21</definedName>
    <definedName name="Lav_U6">VARIABLER!$C$22</definedName>
    <definedName name="Lav_U7">VARIABLER!$C$23</definedName>
    <definedName name="Lav_U8">VARIABLER!$C$24</definedName>
    <definedName name="Lav_U9">VARIABLER!$C$25</definedName>
    <definedName name="Makspoeng">VARIABLER!$C$8</definedName>
    <definedName name="Prismod">VARIABLER!$B$32</definedName>
    <definedName name="Prismodell">INFORMASJON!$C$41</definedName>
    <definedName name="Tilbud_1">INFORMASJON!$C$18</definedName>
    <definedName name="Tilbud_10">INFORMASJON!$C$27</definedName>
    <definedName name="Tilbud_11">INFORMASJON!$C$28</definedName>
    <definedName name="Tilbud_12">INFORMASJON!$C$29</definedName>
    <definedName name="Tilbud_13">INFORMASJON!$C$30</definedName>
    <definedName name="Tilbud_14">INFORMASJON!$C$31</definedName>
    <definedName name="Tilbud_15">INFORMASJON!$C$32</definedName>
    <definedName name="Tilbud_2">INFORMASJON!$C$19</definedName>
    <definedName name="Tilbud_3">INFORMASJON!$C$20</definedName>
    <definedName name="Tilbud_4">INFORMASJON!$C$21</definedName>
    <definedName name="Tilbud_5">INFORMASJON!$C$22</definedName>
    <definedName name="Tilbud_6">INFORMASJON!$C$23</definedName>
    <definedName name="Tilbud_7">INFORMASJON!$C$24</definedName>
    <definedName name="Tilbud_8">INFORMASJON!$C$25</definedName>
    <definedName name="Tilbud_9">INFORMASJON!$C$26</definedName>
    <definedName name="Tildelingskriterium_1">INFORMASJON!$C$47</definedName>
    <definedName name="Tildelingskriterium_2">INFORMASJON!$C$48</definedName>
    <definedName name="Tildelingskriterium_3">INFORMASJON!$C$49</definedName>
    <definedName name="Tildelingskriterium_4">INFORMASJON!$C$50</definedName>
    <definedName name="Tildelingskriterium_5">INFORMASJON!$C$51</definedName>
    <definedName name="Tittel_på_konkurranse">INFORMASJON!$C$11</definedName>
    <definedName name="U1.1">INFORMASJON!$C$59</definedName>
    <definedName name="U1.10">INFORMASJON!$C$68</definedName>
    <definedName name="U1.2">INFORMASJON!$C$60</definedName>
    <definedName name="U1.3">INFORMASJON!$C$61</definedName>
    <definedName name="U1.4">INFORMASJON!$C$62</definedName>
    <definedName name="U1.5">INFORMASJON!$C$63</definedName>
    <definedName name="U1.6">INFORMASJON!$C$64</definedName>
    <definedName name="U1.7">INFORMASJON!$C$65</definedName>
    <definedName name="U1.8">INFORMASJON!$C$66</definedName>
    <definedName name="U1.9">INFORMASJON!$C$67</definedName>
    <definedName name="U2.1">INFORMASJON!$C$74</definedName>
    <definedName name="U2.10">INFORMASJON!$C$83</definedName>
    <definedName name="U2.2">INFORMASJON!$C$75</definedName>
    <definedName name="U2.3">INFORMASJON!$C$76</definedName>
    <definedName name="U2.4">INFORMASJON!$C$77</definedName>
    <definedName name="U2.5">INFORMASJON!$C$78</definedName>
    <definedName name="U2.6">INFORMASJON!$C$79</definedName>
    <definedName name="U2.7">INFORMASJON!$C$80</definedName>
    <definedName name="U2.8">INFORMASJON!$C$81</definedName>
    <definedName name="U2.9">INFORMASJON!$C$82</definedName>
    <definedName name="U3.1">INFORMASJON!$C$89</definedName>
    <definedName name="U3.10">INFORMASJON!$C$98</definedName>
    <definedName name="U3.2">INFORMASJON!$C$90</definedName>
    <definedName name="U3.3">INFORMASJON!$C$91</definedName>
    <definedName name="U3.4">INFORMASJON!$C$92</definedName>
    <definedName name="U3.5">INFORMASJON!$C$93</definedName>
    <definedName name="U3.6">INFORMASJON!$C$94</definedName>
    <definedName name="U3.7">INFORMASJON!$C$95</definedName>
    <definedName name="U3.8">INFORMASJON!$C$96</definedName>
    <definedName name="U3.9">INFORMASJON!$C$97</definedName>
    <definedName name="U4.1">INFORMASJON!$C$104</definedName>
    <definedName name="U4.10">INFORMASJON!$C$113</definedName>
    <definedName name="U4.2">INFORMASJON!$C$105</definedName>
    <definedName name="U4.3">INFORMASJON!$C$106</definedName>
    <definedName name="U4.4">INFORMASJON!$C$107</definedName>
    <definedName name="U4.5">INFORMASJON!$C$108</definedName>
    <definedName name="U4.6">INFORMASJON!$C$109</definedName>
    <definedName name="U4.7">INFORMASJON!$C$110</definedName>
    <definedName name="U4.8">INFORMASJON!$C$111</definedName>
    <definedName name="U4.9">INFORMASJON!$C$112</definedName>
    <definedName name="U5.1">INFORMASJON!$C$119</definedName>
    <definedName name="U5.10">INFORMASJON!$C$128</definedName>
    <definedName name="U5.2">INFORMASJON!$C$120</definedName>
    <definedName name="U5.3">INFORMASJON!$C$121</definedName>
    <definedName name="U5.4">INFORMASJON!$C$122</definedName>
    <definedName name="U5.5">INFORMASJON!$C$123</definedName>
    <definedName name="U5.6">INFORMASJON!$C$124</definedName>
    <definedName name="U5.7">INFORMASJON!$C$125</definedName>
    <definedName name="U5.8">INFORMASJON!$C$126</definedName>
    <definedName name="U5.9">INFORMASJON!$C$127</definedName>
    <definedName name="Websaksnr.">INFORMASJON!$C$12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2" i="13" l="1"/>
  <c r="G72" i="13"/>
  <c r="G73" i="13" s="1"/>
  <c r="E72" i="13"/>
  <c r="E73" i="13" s="1"/>
  <c r="Y36" i="13"/>
  <c r="Y37" i="13" s="1"/>
  <c r="X27" i="14" s="1"/>
  <c r="G36" i="13"/>
  <c r="G37" i="13" s="1"/>
  <c r="E36" i="13"/>
  <c r="E37" i="13" s="1"/>
  <c r="C25" i="13"/>
  <c r="AE48" i="14"/>
  <c r="AC48" i="14"/>
  <c r="Y48" i="14"/>
  <c r="W48" i="14"/>
  <c r="AA48" i="14"/>
  <c r="AE40" i="14"/>
  <c r="AC40" i="14"/>
  <c r="AA40" i="14"/>
  <c r="Y40" i="14"/>
  <c r="W40" i="14"/>
  <c r="AE32" i="14"/>
  <c r="AC32" i="14"/>
  <c r="AA32" i="14"/>
  <c r="Y32" i="14"/>
  <c r="W32" i="14"/>
  <c r="AE24" i="14"/>
  <c r="AC24" i="14"/>
  <c r="AA24" i="14"/>
  <c r="Y24" i="14"/>
  <c r="W24" i="14"/>
  <c r="AE16" i="14"/>
  <c r="AC16" i="14"/>
  <c r="AA16" i="14"/>
  <c r="Y16" i="14"/>
  <c r="W16" i="14"/>
  <c r="AE5" i="14"/>
  <c r="AC5" i="14"/>
  <c r="AA5" i="14"/>
  <c r="Y5" i="14"/>
  <c r="AD12" i="14"/>
  <c r="AD11" i="14"/>
  <c r="AD10" i="14"/>
  <c r="AD9" i="14"/>
  <c r="AD8" i="14"/>
  <c r="AD7" i="14"/>
  <c r="AD6" i="14"/>
  <c r="AB12" i="14"/>
  <c r="AB11" i="14"/>
  <c r="AB10" i="14"/>
  <c r="AB9" i="14"/>
  <c r="AB8" i="14"/>
  <c r="AB7" i="14"/>
  <c r="AB6" i="14"/>
  <c r="Z12" i="14"/>
  <c r="Z11" i="14"/>
  <c r="Z10" i="14"/>
  <c r="Z9" i="14"/>
  <c r="Z8" i="14"/>
  <c r="Z7" i="14"/>
  <c r="Z6" i="14"/>
  <c r="X12" i="14"/>
  <c r="X11" i="14"/>
  <c r="X10" i="14"/>
  <c r="X9" i="14"/>
  <c r="X8" i="14"/>
  <c r="X7" i="14"/>
  <c r="X6" i="14"/>
  <c r="W5" i="14"/>
  <c r="V12" i="14"/>
  <c r="V11" i="14"/>
  <c r="V10" i="14"/>
  <c r="V9" i="14"/>
  <c r="V8" i="14"/>
  <c r="V7" i="14"/>
  <c r="V6" i="14"/>
  <c r="E102" i="13"/>
  <c r="I102" i="13"/>
  <c r="K102" i="13"/>
  <c r="M102" i="13"/>
  <c r="O102" i="13"/>
  <c r="Q102" i="13"/>
  <c r="S102" i="13"/>
  <c r="U102" i="13"/>
  <c r="W102" i="13"/>
  <c r="Y102" i="13"/>
  <c r="AA102" i="13"/>
  <c r="AC102" i="13"/>
  <c r="AE102" i="13"/>
  <c r="AC101" i="13"/>
  <c r="AE96" i="13"/>
  <c r="AF107" i="13"/>
  <c r="AD107" i="13"/>
  <c r="AB107" i="13"/>
  <c r="Z107" i="13"/>
  <c r="X107" i="13"/>
  <c r="AF95" i="13"/>
  <c r="AD95" i="13"/>
  <c r="AB95" i="13"/>
  <c r="Z95" i="13"/>
  <c r="X95" i="13"/>
  <c r="AF77" i="13"/>
  <c r="AD77" i="13"/>
  <c r="AB77" i="13"/>
  <c r="Z77" i="13"/>
  <c r="X77" i="13"/>
  <c r="AF59" i="13"/>
  <c r="AD59" i="13"/>
  <c r="AB59" i="13"/>
  <c r="Z59" i="13"/>
  <c r="X59" i="13"/>
  <c r="AF41" i="13"/>
  <c r="AD41" i="13"/>
  <c r="AB41" i="13"/>
  <c r="Z41" i="13"/>
  <c r="X41" i="13"/>
  <c r="AF23" i="13"/>
  <c r="AD23" i="13"/>
  <c r="AB23" i="13"/>
  <c r="Z23" i="13"/>
  <c r="X23" i="13"/>
  <c r="AF5" i="13"/>
  <c r="AD5" i="13"/>
  <c r="AB5" i="13"/>
  <c r="Z5" i="13"/>
  <c r="AE101" i="13"/>
  <c r="AE90" i="13"/>
  <c r="AE72" i="13"/>
  <c r="AE73" i="13" s="1"/>
  <c r="AE54" i="13"/>
  <c r="AE55" i="13" s="1"/>
  <c r="AE36" i="13"/>
  <c r="AE37" i="13" s="1"/>
  <c r="AF25" i="13"/>
  <c r="AC96" i="13"/>
  <c r="AC90" i="13"/>
  <c r="AC72" i="13"/>
  <c r="AC99" i="13" s="1"/>
  <c r="AC54" i="13"/>
  <c r="AC55" i="13" s="1"/>
  <c r="AC36" i="13"/>
  <c r="AC97" i="13" s="1"/>
  <c r="AD25" i="13"/>
  <c r="AA101" i="13"/>
  <c r="AA96" i="13"/>
  <c r="AA90" i="13"/>
  <c r="AA91" i="13" s="1"/>
  <c r="AA72" i="13"/>
  <c r="AA54" i="13"/>
  <c r="AA55" i="13" s="1"/>
  <c r="AA36" i="13"/>
  <c r="AA97" i="13" s="1"/>
  <c r="AB25" i="13"/>
  <c r="Y101" i="13"/>
  <c r="Y96" i="13"/>
  <c r="Y90" i="13"/>
  <c r="Y91" i="13" s="1"/>
  <c r="Y72" i="13"/>
  <c r="Y54" i="13"/>
  <c r="Z25" i="13"/>
  <c r="X5" i="13"/>
  <c r="W101" i="13"/>
  <c r="W96" i="13"/>
  <c r="W90" i="13"/>
  <c r="W91" i="13" s="1"/>
  <c r="W72" i="13"/>
  <c r="W99" i="13" s="1"/>
  <c r="W54" i="13"/>
  <c r="W55" i="13" s="1"/>
  <c r="W36" i="13"/>
  <c r="W97" i="13" s="1"/>
  <c r="X25" i="13"/>
  <c r="AF4" i="9"/>
  <c r="AD4" i="9"/>
  <c r="AB4" i="9"/>
  <c r="Z4" i="9"/>
  <c r="X4" i="9"/>
  <c r="AF4" i="8"/>
  <c r="AD4" i="8"/>
  <c r="AB4" i="8"/>
  <c r="Z4" i="8"/>
  <c r="X4" i="8"/>
  <c r="AF4" i="7"/>
  <c r="AD4" i="7"/>
  <c r="AB4" i="7"/>
  <c r="Z4" i="7"/>
  <c r="X4" i="7"/>
  <c r="AF4" i="5"/>
  <c r="AD4" i="5"/>
  <c r="AB4" i="5"/>
  <c r="Z4" i="5"/>
  <c r="X4" i="5"/>
  <c r="C26" i="2"/>
  <c r="C25" i="2"/>
  <c r="C24" i="2"/>
  <c r="C23" i="2"/>
  <c r="C22" i="2"/>
  <c r="C21" i="2"/>
  <c r="C20" i="2"/>
  <c r="C19" i="2"/>
  <c r="C18" i="2"/>
  <c r="C17" i="2"/>
  <c r="X6" i="10" s="1"/>
  <c r="AA6" i="10"/>
  <c r="X15" i="10"/>
  <c r="AB9" i="10"/>
  <c r="Z9" i="10"/>
  <c r="X9" i="10"/>
  <c r="V9" i="10"/>
  <c r="AF4" i="10"/>
  <c r="AD4" i="10"/>
  <c r="AB4" i="10"/>
  <c r="Z4" i="10"/>
  <c r="X4" i="10"/>
  <c r="AF33" i="10"/>
  <c r="AE33" i="10"/>
  <c r="AF30" i="10"/>
  <c r="AE30" i="10"/>
  <c r="AF27" i="10"/>
  <c r="AE27" i="10"/>
  <c r="AF24" i="10"/>
  <c r="AE24" i="10"/>
  <c r="AF21" i="10"/>
  <c r="AE21" i="10"/>
  <c r="AF18" i="10"/>
  <c r="AE18" i="10"/>
  <c r="AF15" i="10"/>
  <c r="AE15" i="10"/>
  <c r="AF12" i="10"/>
  <c r="AE12" i="10"/>
  <c r="AF9" i="10"/>
  <c r="AE9" i="10"/>
  <c r="AE6" i="10"/>
  <c r="AD33" i="10"/>
  <c r="AC33" i="10"/>
  <c r="AD30" i="10"/>
  <c r="AC30" i="10"/>
  <c r="AD27" i="10"/>
  <c r="AC27" i="10"/>
  <c r="AD24" i="10"/>
  <c r="AC24" i="10"/>
  <c r="AD21" i="10"/>
  <c r="AC21" i="10"/>
  <c r="AD18" i="10"/>
  <c r="AC18" i="10"/>
  <c r="AD15" i="10"/>
  <c r="AC15" i="10"/>
  <c r="AD12" i="10"/>
  <c r="AC12" i="10"/>
  <c r="AD9" i="10"/>
  <c r="AC9" i="10"/>
  <c r="AD6" i="10"/>
  <c r="AC6" i="10"/>
  <c r="AB33" i="10"/>
  <c r="AA33" i="10"/>
  <c r="AB30" i="10"/>
  <c r="AA30" i="10"/>
  <c r="AB27" i="10"/>
  <c r="AA27" i="10"/>
  <c r="AB24" i="10"/>
  <c r="AA24" i="10"/>
  <c r="AB21" i="10"/>
  <c r="AA21" i="10"/>
  <c r="AB18" i="10"/>
  <c r="AA18" i="10"/>
  <c r="AB15" i="10"/>
  <c r="AA15" i="10"/>
  <c r="AB12" i="10"/>
  <c r="AA12" i="10"/>
  <c r="AA9" i="10"/>
  <c r="Z33" i="10"/>
  <c r="Y33" i="10"/>
  <c r="Z30" i="10"/>
  <c r="Y30" i="10"/>
  <c r="Z27" i="10"/>
  <c r="Y27" i="10"/>
  <c r="Z24" i="10"/>
  <c r="Y24" i="10"/>
  <c r="Z21" i="10"/>
  <c r="Y21" i="10"/>
  <c r="Z18" i="10"/>
  <c r="Y18" i="10"/>
  <c r="Z15" i="10"/>
  <c r="Y15" i="10"/>
  <c r="Z12" i="10"/>
  <c r="Y12" i="10"/>
  <c r="Y9" i="10"/>
  <c r="Y6" i="10"/>
  <c r="X33" i="10"/>
  <c r="W33" i="10"/>
  <c r="X30" i="10"/>
  <c r="W30" i="10"/>
  <c r="X27" i="10"/>
  <c r="W27" i="10"/>
  <c r="X24" i="10"/>
  <c r="W24" i="10"/>
  <c r="X21" i="10"/>
  <c r="W21" i="10"/>
  <c r="X18" i="10"/>
  <c r="W18" i="10"/>
  <c r="W15" i="10"/>
  <c r="X12" i="10"/>
  <c r="W12" i="10"/>
  <c r="W9" i="10"/>
  <c r="W6" i="10"/>
  <c r="W37" i="13" l="1"/>
  <c r="V27" i="14" s="1"/>
  <c r="AB35" i="14"/>
  <c r="Y55" i="13"/>
  <c r="X35" i="14" s="1"/>
  <c r="AD35" i="14"/>
  <c r="AA37" i="13"/>
  <c r="Z27" i="14" s="1"/>
  <c r="AC37" i="13"/>
  <c r="AB27" i="14" s="1"/>
  <c r="W73" i="13"/>
  <c r="V43" i="14" s="1"/>
  <c r="Y73" i="13"/>
  <c r="X43" i="14" s="1"/>
  <c r="AA73" i="13"/>
  <c r="Z43" i="14" s="1"/>
  <c r="AC73" i="13"/>
  <c r="AB43" i="14" s="1"/>
  <c r="V51" i="14"/>
  <c r="AC91" i="13"/>
  <c r="AB51" i="14" s="1"/>
  <c r="X51" i="14"/>
  <c r="AE91" i="13"/>
  <c r="AD51" i="14" s="1"/>
  <c r="Z51" i="14"/>
  <c r="AD43" i="14"/>
  <c r="Z35" i="14"/>
  <c r="V35" i="14"/>
  <c r="AD27" i="14"/>
  <c r="X50" i="14"/>
  <c r="Z50" i="14"/>
  <c r="AB50" i="14"/>
  <c r="AD50" i="14"/>
  <c r="AA99" i="13"/>
  <c r="Z42" i="14"/>
  <c r="Y99" i="13"/>
  <c r="Z34" i="14"/>
  <c r="V34" i="14"/>
  <c r="X34" i="14"/>
  <c r="AB34" i="14"/>
  <c r="AD34" i="14"/>
  <c r="Z26" i="14"/>
  <c r="X26" i="14"/>
  <c r="V26" i="14"/>
  <c r="AD26" i="14"/>
  <c r="AB26" i="14"/>
  <c r="X42" i="14"/>
  <c r="AD42" i="14"/>
  <c r="V42" i="14"/>
  <c r="AB42" i="14"/>
  <c r="V50" i="14"/>
  <c r="AE99" i="13"/>
  <c r="AE97" i="13"/>
  <c r="AE98" i="13"/>
  <c r="AE100" i="13"/>
  <c r="AC98" i="13"/>
  <c r="AC100" i="13"/>
  <c r="AA98" i="13"/>
  <c r="AA100" i="13"/>
  <c r="Y97" i="13"/>
  <c r="Y98" i="13"/>
  <c r="Y100" i="13"/>
  <c r="W98" i="13"/>
  <c r="W100" i="13"/>
  <c r="AF6" i="10"/>
  <c r="AB6" i="10"/>
  <c r="Z6" i="10"/>
  <c r="F48" i="1"/>
  <c r="F49" i="1"/>
  <c r="F50" i="1"/>
  <c r="F51" i="1"/>
  <c r="F47" i="1"/>
  <c r="D52" i="1"/>
  <c r="H30" i="17" l="1"/>
  <c r="E101" i="13" l="1"/>
  <c r="G101" i="13"/>
  <c r="I101" i="13"/>
  <c r="K101" i="13"/>
  <c r="M101" i="13"/>
  <c r="O101" i="13"/>
  <c r="Q101" i="13"/>
  <c r="S101" i="13"/>
  <c r="U101" i="13"/>
  <c r="E90" i="13"/>
  <c r="E91" i="13" s="1"/>
  <c r="G90" i="13"/>
  <c r="G91" i="13" s="1"/>
  <c r="I90" i="13"/>
  <c r="I91" i="13" s="1"/>
  <c r="K90" i="13"/>
  <c r="K91" i="13" s="1"/>
  <c r="M90" i="13"/>
  <c r="M91" i="13" s="1"/>
  <c r="O90" i="13"/>
  <c r="O91" i="13" s="1"/>
  <c r="Q90" i="13"/>
  <c r="Q91" i="13" s="1"/>
  <c r="S90" i="13"/>
  <c r="S91" i="13" s="1"/>
  <c r="U90" i="13"/>
  <c r="U91" i="13" s="1"/>
  <c r="I72" i="13"/>
  <c r="I73" i="13" s="1"/>
  <c r="K72" i="13"/>
  <c r="K73" i="13" s="1"/>
  <c r="M72" i="13"/>
  <c r="M73" i="13" s="1"/>
  <c r="O72" i="13"/>
  <c r="O73" i="13" s="1"/>
  <c r="Q72" i="13"/>
  <c r="Q73" i="13" s="1"/>
  <c r="S72" i="13"/>
  <c r="S73" i="13" s="1"/>
  <c r="U72" i="13"/>
  <c r="U73" i="13" s="1"/>
  <c r="E54" i="13"/>
  <c r="E55" i="13" s="1"/>
  <c r="G54" i="13"/>
  <c r="G55" i="13" s="1"/>
  <c r="I54" i="13"/>
  <c r="I55" i="13" s="1"/>
  <c r="K54" i="13"/>
  <c r="K55" i="13" s="1"/>
  <c r="M54" i="13"/>
  <c r="M55" i="13" s="1"/>
  <c r="O54" i="13"/>
  <c r="O55" i="13" s="1"/>
  <c r="Q54" i="13"/>
  <c r="Q55" i="13" s="1"/>
  <c r="S54" i="13"/>
  <c r="S55" i="13" s="1"/>
  <c r="U54" i="13"/>
  <c r="U55" i="13" s="1"/>
  <c r="G97" i="13"/>
  <c r="I36" i="13"/>
  <c r="K36" i="13"/>
  <c r="M36" i="13"/>
  <c r="O36" i="13"/>
  <c r="Q36" i="13"/>
  <c r="S36" i="13"/>
  <c r="U36" i="13"/>
  <c r="U97" i="13" l="1"/>
  <c r="U37" i="13"/>
  <c r="S97" i="13"/>
  <c r="S37" i="13"/>
  <c r="I97" i="13"/>
  <c r="I37" i="13"/>
  <c r="Q97" i="13"/>
  <c r="Q37" i="13"/>
  <c r="M97" i="13"/>
  <c r="M37" i="13"/>
  <c r="O97" i="13"/>
  <c r="O37" i="13"/>
  <c r="K97" i="13"/>
  <c r="K37" i="13"/>
  <c r="N21" i="10"/>
  <c r="U33" i="10"/>
  <c r="S33" i="10"/>
  <c r="Q33" i="10"/>
  <c r="O33" i="10"/>
  <c r="M33" i="10"/>
  <c r="K33" i="10"/>
  <c r="I33" i="10"/>
  <c r="G33" i="10"/>
  <c r="U30" i="10"/>
  <c r="S30" i="10"/>
  <c r="Q30" i="10"/>
  <c r="O30" i="10"/>
  <c r="M30" i="10"/>
  <c r="K30" i="10"/>
  <c r="I30" i="10"/>
  <c r="G30" i="10"/>
  <c r="U27" i="10"/>
  <c r="S27" i="10"/>
  <c r="Q27" i="10"/>
  <c r="O27" i="10"/>
  <c r="M27" i="10"/>
  <c r="K27" i="10"/>
  <c r="I27" i="10"/>
  <c r="G27" i="10"/>
  <c r="U24" i="10"/>
  <c r="S24" i="10"/>
  <c r="Q24" i="10"/>
  <c r="O24" i="10"/>
  <c r="M24" i="10"/>
  <c r="K24" i="10"/>
  <c r="I24" i="10"/>
  <c r="H24" i="10"/>
  <c r="G24" i="10"/>
  <c r="U21" i="10"/>
  <c r="S21" i="10"/>
  <c r="Q21" i="10"/>
  <c r="O21" i="10"/>
  <c r="M21" i="10"/>
  <c r="K21" i="10"/>
  <c r="I21" i="10"/>
  <c r="H21" i="10"/>
  <c r="G21" i="10"/>
  <c r="U18" i="10"/>
  <c r="S18" i="10"/>
  <c r="Q18" i="10"/>
  <c r="O18" i="10"/>
  <c r="N18" i="10"/>
  <c r="M18" i="10"/>
  <c r="K18" i="10"/>
  <c r="I18" i="10"/>
  <c r="G18" i="10"/>
  <c r="U15" i="10"/>
  <c r="S15" i="10"/>
  <c r="Q15" i="10"/>
  <c r="O15" i="10"/>
  <c r="M15" i="10"/>
  <c r="K15" i="10"/>
  <c r="J15" i="10"/>
  <c r="I15" i="10"/>
  <c r="G15" i="10"/>
  <c r="U12" i="10"/>
  <c r="S12" i="10"/>
  <c r="Q12" i="10"/>
  <c r="P12" i="10"/>
  <c r="O12" i="10"/>
  <c r="M12" i="10"/>
  <c r="K12" i="10"/>
  <c r="I12" i="10"/>
  <c r="G12" i="10"/>
  <c r="U9" i="10"/>
  <c r="S9" i="10"/>
  <c r="Q9" i="10"/>
  <c r="P9" i="10"/>
  <c r="O9" i="10"/>
  <c r="M9" i="10"/>
  <c r="K9" i="10"/>
  <c r="I9" i="10"/>
  <c r="G9" i="10"/>
  <c r="U6" i="10"/>
  <c r="S6" i="10"/>
  <c r="Q6" i="10"/>
  <c r="O6" i="10"/>
  <c r="M6" i="10"/>
  <c r="K6" i="10"/>
  <c r="G6" i="10"/>
  <c r="B32" i="2"/>
  <c r="V33" i="10" s="1"/>
  <c r="S5" i="14"/>
  <c r="S16" i="14"/>
  <c r="S24" i="14"/>
  <c r="S32" i="14"/>
  <c r="S40" i="14"/>
  <c r="S48" i="14"/>
  <c r="D5" i="19"/>
  <c r="F15" i="10" l="1"/>
  <c r="T21" i="10"/>
  <c r="N27" i="10"/>
  <c r="T9" i="10"/>
  <c r="T12" i="10"/>
  <c r="N15" i="10"/>
  <c r="R18" i="10"/>
  <c r="L21" i="10"/>
  <c r="L24" i="10"/>
  <c r="F27" i="10"/>
  <c r="V27" i="10"/>
  <c r="J30" i="10"/>
  <c r="L33" i="10"/>
  <c r="R27" i="10"/>
  <c r="F30" i="10"/>
  <c r="L9" i="10"/>
  <c r="L12" i="10"/>
  <c r="V15" i="10"/>
  <c r="J18" i="10"/>
  <c r="T24" i="10"/>
  <c r="T33" i="10"/>
  <c r="H9" i="10"/>
  <c r="H12" i="10"/>
  <c r="R15" i="10"/>
  <c r="F18" i="10"/>
  <c r="V18" i="10"/>
  <c r="P21" i="10"/>
  <c r="P24" i="10"/>
  <c r="J27" i="10"/>
  <c r="N30" i="10"/>
  <c r="P33" i="10"/>
  <c r="F9" i="10"/>
  <c r="N9" i="10"/>
  <c r="F12" i="10"/>
  <c r="J12" i="10"/>
  <c r="N12" i="10"/>
  <c r="R12" i="10"/>
  <c r="V12" i="10"/>
  <c r="H18" i="10"/>
  <c r="L18" i="10"/>
  <c r="P18" i="10"/>
  <c r="T18" i="10"/>
  <c r="F24" i="10"/>
  <c r="J24" i="10"/>
  <c r="N24" i="10"/>
  <c r="R24" i="10"/>
  <c r="V24" i="10"/>
  <c r="H30" i="10"/>
  <c r="L30" i="10"/>
  <c r="P30" i="10"/>
  <c r="T30" i="10"/>
  <c r="R30" i="10"/>
  <c r="V30" i="10"/>
  <c r="J9" i="10"/>
  <c r="R9" i="10"/>
  <c r="H15" i="10"/>
  <c r="L15" i="10"/>
  <c r="P15" i="10"/>
  <c r="T15" i="10"/>
  <c r="J21" i="10"/>
  <c r="R21" i="10"/>
  <c r="V21" i="10"/>
  <c r="H27" i="10"/>
  <c r="L27" i="10"/>
  <c r="P27" i="10"/>
  <c r="T27" i="10"/>
  <c r="N33" i="10"/>
  <c r="R33" i="10"/>
  <c r="N5" i="13"/>
  <c r="N23" i="13"/>
  <c r="L23" i="13"/>
  <c r="R23" i="13"/>
  <c r="T23" i="13"/>
  <c r="V23" i="13"/>
  <c r="F23" i="13"/>
  <c r="F5" i="13"/>
  <c r="E98" i="13"/>
  <c r="G98" i="13"/>
  <c r="I98" i="13"/>
  <c r="K98" i="13"/>
  <c r="M98" i="13"/>
  <c r="O98" i="13"/>
  <c r="Q98" i="13"/>
  <c r="S98" i="13"/>
  <c r="U98" i="13"/>
  <c r="E99" i="13"/>
  <c r="G99" i="13"/>
  <c r="I99" i="13"/>
  <c r="K99" i="13"/>
  <c r="M99" i="13"/>
  <c r="O99" i="13"/>
  <c r="Q99" i="13"/>
  <c r="S99" i="13"/>
  <c r="U99" i="13"/>
  <c r="E100" i="13"/>
  <c r="G100" i="13"/>
  <c r="I100" i="13"/>
  <c r="K100" i="13"/>
  <c r="M100" i="13"/>
  <c r="O100" i="13"/>
  <c r="Q100" i="13"/>
  <c r="S100" i="13"/>
  <c r="U100" i="13"/>
  <c r="V107" i="13"/>
  <c r="T107" i="13"/>
  <c r="R107" i="13"/>
  <c r="P107" i="13"/>
  <c r="N107" i="13"/>
  <c r="L107" i="13"/>
  <c r="J107" i="13"/>
  <c r="H107" i="13"/>
  <c r="F107" i="13"/>
  <c r="D107" i="13"/>
  <c r="F6" i="14" l="1"/>
  <c r="H6" i="14"/>
  <c r="J6" i="14"/>
  <c r="L6" i="14"/>
  <c r="N6" i="14"/>
  <c r="P6" i="14"/>
  <c r="R6" i="14"/>
  <c r="T6" i="14"/>
  <c r="F7" i="14"/>
  <c r="H7" i="14"/>
  <c r="J7" i="14"/>
  <c r="L7" i="14"/>
  <c r="N7" i="14"/>
  <c r="P7" i="14"/>
  <c r="R7" i="14"/>
  <c r="T7" i="14"/>
  <c r="F8" i="14"/>
  <c r="H8" i="14"/>
  <c r="J8" i="14"/>
  <c r="L8" i="14"/>
  <c r="N8" i="14"/>
  <c r="P8" i="14"/>
  <c r="R8" i="14"/>
  <c r="T8" i="14"/>
  <c r="F9" i="14"/>
  <c r="H9" i="14"/>
  <c r="J9" i="14"/>
  <c r="L9" i="14"/>
  <c r="N9" i="14"/>
  <c r="P9" i="14"/>
  <c r="R9" i="14"/>
  <c r="T9" i="14"/>
  <c r="F10" i="14"/>
  <c r="H10" i="14"/>
  <c r="J10" i="14"/>
  <c r="L10" i="14"/>
  <c r="N10" i="14"/>
  <c r="P10" i="14"/>
  <c r="R10" i="14"/>
  <c r="T10" i="14"/>
  <c r="F11" i="14"/>
  <c r="H11" i="14"/>
  <c r="J11" i="14"/>
  <c r="L11" i="14"/>
  <c r="N11" i="14"/>
  <c r="P11" i="14"/>
  <c r="R11" i="14"/>
  <c r="T11" i="14"/>
  <c r="F12" i="14"/>
  <c r="H12" i="14"/>
  <c r="J12" i="14"/>
  <c r="L12" i="14"/>
  <c r="N12" i="14"/>
  <c r="P12" i="14"/>
  <c r="R12" i="14"/>
  <c r="T12" i="14"/>
  <c r="C8" i="2" l="1"/>
  <c r="D3" i="19" l="1"/>
  <c r="U5" i="14"/>
  <c r="Q5" i="14"/>
  <c r="O5" i="14"/>
  <c r="M5" i="14"/>
  <c r="K5" i="14"/>
  <c r="I5" i="14"/>
  <c r="G5" i="14"/>
  <c r="E5" i="14"/>
  <c r="C5" i="14"/>
  <c r="V95" i="13"/>
  <c r="T95" i="13"/>
  <c r="R95" i="13"/>
  <c r="P95" i="13"/>
  <c r="N95" i="13"/>
  <c r="L95" i="13"/>
  <c r="J95" i="13"/>
  <c r="H95" i="13"/>
  <c r="F95" i="13"/>
  <c r="D95" i="13"/>
  <c r="E96" i="13"/>
  <c r="G96" i="13"/>
  <c r="I96" i="13"/>
  <c r="K96" i="13"/>
  <c r="M96" i="13"/>
  <c r="O96" i="13"/>
  <c r="Q96" i="13"/>
  <c r="S96" i="13"/>
  <c r="U96" i="13"/>
  <c r="E97" i="13"/>
  <c r="B100" i="13"/>
  <c r="B99" i="13"/>
  <c r="B98" i="13"/>
  <c r="B97" i="13"/>
  <c r="B96" i="13"/>
  <c r="A96" i="13" s="1"/>
  <c r="D50" i="14"/>
  <c r="F50" i="14"/>
  <c r="H50" i="14"/>
  <c r="J50" i="14"/>
  <c r="L50" i="14"/>
  <c r="N50" i="14"/>
  <c r="P50" i="14"/>
  <c r="R50" i="14"/>
  <c r="T50" i="14"/>
  <c r="B46" i="14"/>
  <c r="U48" i="14"/>
  <c r="Q48" i="14"/>
  <c r="O48" i="14"/>
  <c r="M48" i="14"/>
  <c r="K48" i="14"/>
  <c r="I48" i="14"/>
  <c r="G48" i="14"/>
  <c r="E48" i="14"/>
  <c r="C48" i="14"/>
  <c r="D42" i="14"/>
  <c r="F42" i="14"/>
  <c r="H42" i="14"/>
  <c r="J42" i="14"/>
  <c r="L42" i="14"/>
  <c r="N42" i="14"/>
  <c r="P42" i="14"/>
  <c r="R42" i="14"/>
  <c r="T42" i="14"/>
  <c r="B38" i="14"/>
  <c r="U40" i="14"/>
  <c r="Q40" i="14"/>
  <c r="O40" i="14"/>
  <c r="M40" i="14"/>
  <c r="K40" i="14"/>
  <c r="I40" i="14"/>
  <c r="G40" i="14"/>
  <c r="E40" i="14"/>
  <c r="C40" i="14"/>
  <c r="D34" i="14"/>
  <c r="F34" i="14"/>
  <c r="H34" i="14"/>
  <c r="J34" i="14"/>
  <c r="L34" i="14"/>
  <c r="N34" i="14"/>
  <c r="P34" i="14"/>
  <c r="R34" i="14"/>
  <c r="T34" i="14"/>
  <c r="U32" i="14"/>
  <c r="Q32" i="14"/>
  <c r="O32" i="14"/>
  <c r="M32" i="14"/>
  <c r="K32" i="14"/>
  <c r="I32" i="14"/>
  <c r="G32" i="14"/>
  <c r="E32" i="14"/>
  <c r="C32" i="14"/>
  <c r="B30" i="14"/>
  <c r="U24" i="14"/>
  <c r="Q24" i="14"/>
  <c r="O24" i="14"/>
  <c r="M24" i="14"/>
  <c r="K24" i="14"/>
  <c r="I24" i="14"/>
  <c r="G24" i="14"/>
  <c r="E24" i="14"/>
  <c r="C24" i="14"/>
  <c r="B22" i="14"/>
  <c r="B14" i="14"/>
  <c r="B3" i="13"/>
  <c r="B75" i="13"/>
  <c r="B57" i="13"/>
  <c r="B39" i="13"/>
  <c r="B21" i="13"/>
  <c r="B56" i="1"/>
  <c r="A97" i="13" l="1"/>
  <c r="U16" i="14"/>
  <c r="Q16" i="14"/>
  <c r="O16" i="14"/>
  <c r="M16" i="14"/>
  <c r="K16" i="14"/>
  <c r="I16" i="14"/>
  <c r="G16" i="14"/>
  <c r="E16" i="14"/>
  <c r="C16" i="14"/>
  <c r="A98" i="13" l="1"/>
  <c r="A99" i="13" s="1"/>
  <c r="B108" i="13"/>
  <c r="C90" i="13"/>
  <c r="B80" i="13"/>
  <c r="B81" i="13"/>
  <c r="B82" i="13"/>
  <c r="B83" i="13"/>
  <c r="B84" i="13"/>
  <c r="B85" i="13"/>
  <c r="B86" i="13"/>
  <c r="B87" i="13"/>
  <c r="B79" i="13"/>
  <c r="C80" i="13"/>
  <c r="C81" i="13"/>
  <c r="C82" i="13"/>
  <c r="C83" i="13"/>
  <c r="C84" i="13"/>
  <c r="C85" i="13"/>
  <c r="C86" i="13"/>
  <c r="C87" i="13"/>
  <c r="C79" i="13"/>
  <c r="C78" i="13"/>
  <c r="B78" i="13"/>
  <c r="V77" i="13"/>
  <c r="T77" i="13"/>
  <c r="R77" i="13"/>
  <c r="P77" i="13"/>
  <c r="N77" i="13"/>
  <c r="L77" i="13"/>
  <c r="J77" i="13"/>
  <c r="H77" i="13"/>
  <c r="F77" i="13"/>
  <c r="D77" i="13"/>
  <c r="C62" i="13"/>
  <c r="C63" i="13"/>
  <c r="C64" i="13"/>
  <c r="C65" i="13"/>
  <c r="C66" i="13"/>
  <c r="C67" i="13"/>
  <c r="C68" i="13"/>
  <c r="C69" i="13"/>
  <c r="C61" i="13"/>
  <c r="C60" i="13"/>
  <c r="B60" i="13"/>
  <c r="B62" i="13"/>
  <c r="B63" i="13"/>
  <c r="B64" i="13"/>
  <c r="B65" i="13"/>
  <c r="B66" i="13"/>
  <c r="B67" i="13"/>
  <c r="B68" i="13"/>
  <c r="B69" i="13"/>
  <c r="B61" i="13"/>
  <c r="C72" i="13"/>
  <c r="V59" i="13"/>
  <c r="T59" i="13"/>
  <c r="R59" i="13"/>
  <c r="P59" i="13"/>
  <c r="N59" i="13"/>
  <c r="L59" i="13"/>
  <c r="J59" i="13"/>
  <c r="H59" i="13"/>
  <c r="F59" i="13"/>
  <c r="D59" i="13"/>
  <c r="C54" i="13"/>
  <c r="C44" i="13"/>
  <c r="C45" i="13"/>
  <c r="C46" i="13"/>
  <c r="C47" i="13"/>
  <c r="C48" i="13"/>
  <c r="C49" i="13"/>
  <c r="C50" i="13"/>
  <c r="C51" i="13"/>
  <c r="C43" i="13"/>
  <c r="C42" i="13"/>
  <c r="B44" i="13"/>
  <c r="B45" i="13"/>
  <c r="B46" i="13"/>
  <c r="B47" i="13"/>
  <c r="B48" i="13"/>
  <c r="B49" i="13"/>
  <c r="B50" i="13"/>
  <c r="B51" i="13"/>
  <c r="B43" i="13"/>
  <c r="B42" i="13"/>
  <c r="B24" i="13"/>
  <c r="V41" i="13"/>
  <c r="T41" i="13"/>
  <c r="R41" i="13"/>
  <c r="P41" i="13"/>
  <c r="N41" i="13"/>
  <c r="L41" i="13"/>
  <c r="J41" i="13"/>
  <c r="H41" i="13"/>
  <c r="F41" i="13"/>
  <c r="D41" i="13"/>
  <c r="C26" i="13"/>
  <c r="C27" i="13"/>
  <c r="C28" i="13"/>
  <c r="C29" i="13"/>
  <c r="C30" i="13"/>
  <c r="C31" i="13"/>
  <c r="C32" i="13"/>
  <c r="C33" i="13"/>
  <c r="F25" i="13"/>
  <c r="C7" i="13"/>
  <c r="D26" i="14"/>
  <c r="F26" i="14"/>
  <c r="H26" i="14"/>
  <c r="J26" i="14"/>
  <c r="L26" i="14"/>
  <c r="N26" i="14"/>
  <c r="P26" i="14"/>
  <c r="R26" i="14"/>
  <c r="T26" i="14"/>
  <c r="C36" i="13"/>
  <c r="C18" i="13"/>
  <c r="C6" i="13"/>
  <c r="C24" i="13"/>
  <c r="B6" i="13"/>
  <c r="B33" i="13"/>
  <c r="B25" i="13"/>
  <c r="B26" i="13"/>
  <c r="B27" i="13"/>
  <c r="B28" i="13"/>
  <c r="B29" i="13"/>
  <c r="B30" i="13"/>
  <c r="B31" i="13"/>
  <c r="B32" i="13"/>
  <c r="P23" i="13"/>
  <c r="J23" i="13"/>
  <c r="H23" i="13"/>
  <c r="D23" i="13"/>
  <c r="C8" i="13"/>
  <c r="C9" i="13"/>
  <c r="C10" i="13"/>
  <c r="C11" i="13"/>
  <c r="C12" i="13"/>
  <c r="C13" i="13"/>
  <c r="C14" i="13"/>
  <c r="C15" i="13"/>
  <c r="B7" i="13"/>
  <c r="B8" i="13"/>
  <c r="B9" i="13"/>
  <c r="B10" i="13"/>
  <c r="B11" i="13"/>
  <c r="B12" i="13"/>
  <c r="B13" i="13"/>
  <c r="B14" i="13"/>
  <c r="B15" i="13"/>
  <c r="V5" i="13"/>
  <c r="T5" i="13"/>
  <c r="R5" i="13"/>
  <c r="P5" i="13"/>
  <c r="L5" i="13"/>
  <c r="J5" i="13"/>
  <c r="H5" i="13"/>
  <c r="D5" i="13"/>
  <c r="L63" i="13" l="1"/>
  <c r="X63" i="13"/>
  <c r="AD63" i="13"/>
  <c r="Z63" i="13"/>
  <c r="AF63" i="13"/>
  <c r="AB63" i="13"/>
  <c r="H47" i="13"/>
  <c r="AD47" i="13"/>
  <c r="Z47" i="13"/>
  <c r="X47" i="13"/>
  <c r="AF47" i="13"/>
  <c r="AB47" i="13"/>
  <c r="R64" i="13"/>
  <c r="AD64" i="13"/>
  <c r="Z64" i="13"/>
  <c r="X64" i="13"/>
  <c r="AF64" i="13"/>
  <c r="AB64" i="13"/>
  <c r="AE6" i="13"/>
  <c r="W6" i="13"/>
  <c r="AC6" i="13"/>
  <c r="AD6" i="13"/>
  <c r="Y6" i="13"/>
  <c r="AA6" i="13"/>
  <c r="X6" i="13"/>
  <c r="Z6" i="13"/>
  <c r="AF6" i="13"/>
  <c r="AB6" i="13"/>
  <c r="F46" i="13"/>
  <c r="AD46" i="13"/>
  <c r="Z46" i="13"/>
  <c r="AF46" i="13"/>
  <c r="AB46" i="13"/>
  <c r="X46" i="13"/>
  <c r="F50" i="13"/>
  <c r="Z50" i="13"/>
  <c r="AF50" i="13"/>
  <c r="AB50" i="13"/>
  <c r="X50" i="13"/>
  <c r="AD50" i="13"/>
  <c r="V62" i="13"/>
  <c r="AF62" i="13"/>
  <c r="AB62" i="13"/>
  <c r="X62" i="13"/>
  <c r="AD62" i="13"/>
  <c r="Z62" i="13"/>
  <c r="H32" i="13"/>
  <c r="AD32" i="13"/>
  <c r="AF32" i="13"/>
  <c r="AB32" i="13"/>
  <c r="X32" i="13"/>
  <c r="Z32" i="13"/>
  <c r="H45" i="13"/>
  <c r="X45" i="13"/>
  <c r="AD45" i="13"/>
  <c r="Z45" i="13"/>
  <c r="AF45" i="13"/>
  <c r="AB45" i="13"/>
  <c r="D60" i="13"/>
  <c r="AF60" i="13"/>
  <c r="AB60" i="13"/>
  <c r="X60" i="13"/>
  <c r="AD60" i="13"/>
  <c r="Z60" i="13"/>
  <c r="F24" i="13"/>
  <c r="AF24" i="13"/>
  <c r="AB24" i="13"/>
  <c r="X24" i="13"/>
  <c r="AD24" i="13"/>
  <c r="Z24" i="13"/>
  <c r="Z34" i="13" s="1"/>
  <c r="D24" i="13"/>
  <c r="AF15" i="13"/>
  <c r="AB15" i="13"/>
  <c r="X15" i="13"/>
  <c r="AE15" i="13"/>
  <c r="AA15" i="13"/>
  <c r="W15" i="13"/>
  <c r="AD15" i="13"/>
  <c r="Z15" i="13"/>
  <c r="AC15" i="13"/>
  <c r="Y15" i="13"/>
  <c r="AD12" i="13"/>
  <c r="Z12" i="13"/>
  <c r="AC12" i="13"/>
  <c r="Y12" i="13"/>
  <c r="AF12" i="13"/>
  <c r="AB12" i="13"/>
  <c r="X12" i="13"/>
  <c r="AE12" i="13"/>
  <c r="AA12" i="13"/>
  <c r="W12" i="13"/>
  <c r="R31" i="13"/>
  <c r="AF31" i="13"/>
  <c r="AB31" i="13"/>
  <c r="X31" i="13"/>
  <c r="AD31" i="13"/>
  <c r="Z31" i="13"/>
  <c r="F44" i="13"/>
  <c r="X44" i="13"/>
  <c r="AB44" i="13"/>
  <c r="AD44" i="13"/>
  <c r="Z44" i="13"/>
  <c r="AF44" i="13"/>
  <c r="H61" i="13"/>
  <c r="AF61" i="13"/>
  <c r="AB61" i="13"/>
  <c r="X61" i="13"/>
  <c r="AD61" i="13"/>
  <c r="Z61" i="13"/>
  <c r="F48" i="13"/>
  <c r="AD48" i="13"/>
  <c r="Z48" i="13"/>
  <c r="AF48" i="13"/>
  <c r="AB48" i="13"/>
  <c r="X48" i="13"/>
  <c r="X14" i="13"/>
  <c r="AC14" i="13"/>
  <c r="W14" i="13"/>
  <c r="AF14" i="13"/>
  <c r="AB14" i="13"/>
  <c r="AE14" i="13"/>
  <c r="AA14" i="13"/>
  <c r="Y14" i="13"/>
  <c r="AD14" i="13"/>
  <c r="Z14" i="13"/>
  <c r="AD11" i="13"/>
  <c r="Z11" i="13"/>
  <c r="AC11" i="13"/>
  <c r="Y11" i="13"/>
  <c r="AF11" i="13"/>
  <c r="AB11" i="13"/>
  <c r="X11" i="13"/>
  <c r="AE11" i="13"/>
  <c r="AA11" i="13"/>
  <c r="W11" i="13"/>
  <c r="T30" i="13"/>
  <c r="AF30" i="13"/>
  <c r="AB30" i="13"/>
  <c r="X30" i="13"/>
  <c r="AD30" i="13"/>
  <c r="Z30" i="13"/>
  <c r="Z69" i="13"/>
  <c r="AB69" i="13"/>
  <c r="AF69" i="13"/>
  <c r="X69" i="13"/>
  <c r="AD69" i="13"/>
  <c r="H49" i="13"/>
  <c r="Z49" i="13"/>
  <c r="AF49" i="13"/>
  <c r="AB49" i="13"/>
  <c r="X49" i="13"/>
  <c r="AD49" i="13"/>
  <c r="F29" i="13"/>
  <c r="AD29" i="13"/>
  <c r="Z29" i="13"/>
  <c r="AF29" i="13"/>
  <c r="AB29" i="13"/>
  <c r="X29" i="13"/>
  <c r="F68" i="13"/>
  <c r="Z68" i="13"/>
  <c r="AB68" i="13"/>
  <c r="AF68" i="13"/>
  <c r="X68" i="13"/>
  <c r="AD68" i="13"/>
  <c r="AF13" i="13"/>
  <c r="AB13" i="13"/>
  <c r="X13" i="13"/>
  <c r="Y13" i="13"/>
  <c r="AE13" i="13"/>
  <c r="AA13" i="13"/>
  <c r="W13" i="13"/>
  <c r="AD13" i="13"/>
  <c r="Z13" i="13"/>
  <c r="AC13" i="13"/>
  <c r="AF9" i="13"/>
  <c r="AB9" i="13"/>
  <c r="X9" i="13"/>
  <c r="W9" i="13"/>
  <c r="AE9" i="13"/>
  <c r="AA9" i="13"/>
  <c r="AD9" i="13"/>
  <c r="Z9" i="13"/>
  <c r="AC9" i="13"/>
  <c r="Y9" i="13"/>
  <c r="H28" i="13"/>
  <c r="AD28" i="13"/>
  <c r="Z28" i="13"/>
  <c r="X28" i="13"/>
  <c r="AF28" i="13"/>
  <c r="AB28" i="13"/>
  <c r="F42" i="13"/>
  <c r="AF42" i="13"/>
  <c r="AB42" i="13"/>
  <c r="X42" i="13"/>
  <c r="AD42" i="13"/>
  <c r="Z42" i="13"/>
  <c r="T67" i="13"/>
  <c r="AD67" i="13"/>
  <c r="Z67" i="13"/>
  <c r="AB67" i="13"/>
  <c r="AF67" i="13"/>
  <c r="X67" i="13"/>
  <c r="W8" i="13"/>
  <c r="Y8" i="13"/>
  <c r="X8" i="13"/>
  <c r="AF8" i="13"/>
  <c r="AB8" i="13"/>
  <c r="AC8" i="13"/>
  <c r="AE8" i="13"/>
  <c r="AA8" i="13"/>
  <c r="AD8" i="13"/>
  <c r="Z8" i="13"/>
  <c r="T27" i="13"/>
  <c r="AD27" i="13"/>
  <c r="Z27" i="13"/>
  <c r="AB27" i="13"/>
  <c r="AF27" i="13"/>
  <c r="X27" i="13"/>
  <c r="H43" i="13"/>
  <c r="AF43" i="13"/>
  <c r="AB43" i="13"/>
  <c r="X43" i="13"/>
  <c r="AD43" i="13"/>
  <c r="Z43" i="13"/>
  <c r="F66" i="13"/>
  <c r="AD66" i="13"/>
  <c r="X66" i="13"/>
  <c r="Z66" i="13"/>
  <c r="AF66" i="13"/>
  <c r="AB66" i="13"/>
  <c r="Y7" i="13"/>
  <c r="AF7" i="13"/>
  <c r="AB7" i="13"/>
  <c r="X7" i="13"/>
  <c r="AE7" i="13"/>
  <c r="AA7" i="13"/>
  <c r="W7" i="13"/>
  <c r="AD7" i="13"/>
  <c r="Z7" i="13"/>
  <c r="AC7" i="13"/>
  <c r="F33" i="13"/>
  <c r="X33" i="13"/>
  <c r="AF33" i="13"/>
  <c r="AB33" i="13"/>
  <c r="AD33" i="13"/>
  <c r="Z33" i="13"/>
  <c r="AE10" i="13"/>
  <c r="AA10" i="13"/>
  <c r="W10" i="13"/>
  <c r="AD10" i="13"/>
  <c r="Z10" i="13"/>
  <c r="AC10" i="13"/>
  <c r="Y10" i="13"/>
  <c r="AB10" i="13"/>
  <c r="X10" i="13"/>
  <c r="AF10" i="13"/>
  <c r="F26" i="13"/>
  <c r="AD26" i="13"/>
  <c r="Z26" i="13"/>
  <c r="AF26" i="13"/>
  <c r="AB26" i="13"/>
  <c r="X26" i="13"/>
  <c r="H51" i="13"/>
  <c r="AF51" i="13"/>
  <c r="AB51" i="13"/>
  <c r="X51" i="13"/>
  <c r="AD51" i="13"/>
  <c r="Z51" i="13"/>
  <c r="AD65" i="13"/>
  <c r="Z65" i="13"/>
  <c r="AF65" i="13"/>
  <c r="AB65" i="13"/>
  <c r="X65" i="13"/>
  <c r="H78" i="13"/>
  <c r="X78" i="13"/>
  <c r="AF78" i="13"/>
  <c r="AD78" i="13"/>
  <c r="AB78" i="13"/>
  <c r="Z78" i="13"/>
  <c r="F79" i="13"/>
  <c r="X79" i="13"/>
  <c r="AF79" i="13"/>
  <c r="AD79" i="13"/>
  <c r="AB79" i="13"/>
  <c r="Z79" i="13"/>
  <c r="F87" i="13"/>
  <c r="Z87" i="13"/>
  <c r="AF87" i="13"/>
  <c r="X87" i="13"/>
  <c r="AD87" i="13"/>
  <c r="AB87" i="13"/>
  <c r="L86" i="13"/>
  <c r="AB86" i="13"/>
  <c r="Z86" i="13"/>
  <c r="AF86" i="13"/>
  <c r="X86" i="13"/>
  <c r="AD86" i="13"/>
  <c r="F85" i="13"/>
  <c r="X85" i="13"/>
  <c r="AB85" i="13"/>
  <c r="Z85" i="13"/>
  <c r="AF85" i="13"/>
  <c r="AD85" i="13"/>
  <c r="H84" i="13"/>
  <c r="AD84" i="13"/>
  <c r="AB84" i="13"/>
  <c r="Z84" i="13"/>
  <c r="AF84" i="13"/>
  <c r="X84" i="13"/>
  <c r="F83" i="13"/>
  <c r="AD83" i="13"/>
  <c r="AB83" i="13"/>
  <c r="Z83" i="13"/>
  <c r="AF83" i="13"/>
  <c r="X83" i="13"/>
  <c r="H82" i="13"/>
  <c r="X82" i="13"/>
  <c r="AD82" i="13"/>
  <c r="AB82" i="13"/>
  <c r="Z82" i="13"/>
  <c r="AF82" i="13"/>
  <c r="F81" i="13"/>
  <c r="AF81" i="13"/>
  <c r="X81" i="13"/>
  <c r="AD81" i="13"/>
  <c r="AB81" i="13"/>
  <c r="Z81" i="13"/>
  <c r="H80" i="13"/>
  <c r="AF80" i="13"/>
  <c r="X80" i="13"/>
  <c r="AD80" i="13"/>
  <c r="AB80" i="13"/>
  <c r="Z80" i="13"/>
  <c r="G6" i="13"/>
  <c r="E6" i="13"/>
  <c r="A100" i="13"/>
  <c r="A101" i="13" s="1"/>
  <c r="J31" i="13"/>
  <c r="L27" i="13"/>
  <c r="B6" i="14"/>
  <c r="L87" i="13"/>
  <c r="V68" i="13"/>
  <c r="V66" i="13"/>
  <c r="V82" i="13"/>
  <c r="F86" i="13"/>
  <c r="P86" i="13"/>
  <c r="R82" i="13"/>
  <c r="N86" i="13"/>
  <c r="N26" i="13"/>
  <c r="L30" i="13"/>
  <c r="J26" i="13"/>
  <c r="H87" i="13"/>
  <c r="R84" i="13"/>
  <c r="L79" i="13"/>
  <c r="D30" i="13"/>
  <c r="F62" i="13"/>
  <c r="D87" i="13"/>
  <c r="R86" i="13"/>
  <c r="H86" i="13"/>
  <c r="P83" i="13"/>
  <c r="F82" i="13"/>
  <c r="J80" i="13"/>
  <c r="H30" i="13"/>
  <c r="D83" i="13"/>
  <c r="V86" i="13"/>
  <c r="J86" i="13"/>
  <c r="T83" i="13"/>
  <c r="N82" i="13"/>
  <c r="J60" i="13"/>
  <c r="F31" i="13"/>
  <c r="N66" i="13"/>
  <c r="P61" i="13"/>
  <c r="N84" i="13"/>
  <c r="H79" i="13"/>
  <c r="N31" i="13"/>
  <c r="P30" i="13"/>
  <c r="P27" i="13"/>
  <c r="R26" i="13"/>
  <c r="D61" i="13"/>
  <c r="L67" i="13"/>
  <c r="N62" i="13"/>
  <c r="R60" i="13"/>
  <c r="D79" i="13"/>
  <c r="P87" i="13"/>
  <c r="T86" i="13"/>
  <c r="V84" i="13"/>
  <c r="F84" i="13"/>
  <c r="H83" i="13"/>
  <c r="J82" i="13"/>
  <c r="N80" i="13"/>
  <c r="P79" i="13"/>
  <c r="T63" i="13"/>
  <c r="V31" i="13"/>
  <c r="H27" i="13"/>
  <c r="V80" i="13"/>
  <c r="F80" i="13"/>
  <c r="V26" i="13"/>
  <c r="T87" i="13"/>
  <c r="J84" i="13"/>
  <c r="L83" i="13"/>
  <c r="R80" i="13"/>
  <c r="T79" i="13"/>
  <c r="L85" i="13"/>
  <c r="T81" i="13"/>
  <c r="L81" i="13"/>
  <c r="V78" i="13"/>
  <c r="R78" i="13"/>
  <c r="N78" i="13"/>
  <c r="F78" i="13"/>
  <c r="D84" i="13"/>
  <c r="D78" i="13"/>
  <c r="D82" i="13"/>
  <c r="D86" i="13"/>
  <c r="T85" i="13"/>
  <c r="P85" i="13"/>
  <c r="H85" i="13"/>
  <c r="P81" i="13"/>
  <c r="H81" i="13"/>
  <c r="J78" i="13"/>
  <c r="D80" i="13"/>
  <c r="D81" i="13"/>
  <c r="D85" i="13"/>
  <c r="V87" i="13"/>
  <c r="R87" i="13"/>
  <c r="N87" i="13"/>
  <c r="J87" i="13"/>
  <c r="V85" i="13"/>
  <c r="R85" i="13"/>
  <c r="N85" i="13"/>
  <c r="J85" i="13"/>
  <c r="T84" i="13"/>
  <c r="P84" i="13"/>
  <c r="L84" i="13"/>
  <c r="V83" i="13"/>
  <c r="R83" i="13"/>
  <c r="N83" i="13"/>
  <c r="J83" i="13"/>
  <c r="T82" i="13"/>
  <c r="P82" i="13"/>
  <c r="L82" i="13"/>
  <c r="V81" i="13"/>
  <c r="R81" i="13"/>
  <c r="N81" i="13"/>
  <c r="J81" i="13"/>
  <c r="T80" i="13"/>
  <c r="P80" i="13"/>
  <c r="L80" i="13"/>
  <c r="V79" i="13"/>
  <c r="R79" i="13"/>
  <c r="N79" i="13"/>
  <c r="J79" i="13"/>
  <c r="T78" i="13"/>
  <c r="P78" i="13"/>
  <c r="L78" i="13"/>
  <c r="R68" i="13"/>
  <c r="D68" i="13"/>
  <c r="J68" i="13"/>
  <c r="P67" i="13"/>
  <c r="H67" i="13"/>
  <c r="R66" i="13"/>
  <c r="J66" i="13"/>
  <c r="V64" i="13"/>
  <c r="F64" i="13"/>
  <c r="N64" i="13"/>
  <c r="D64" i="13"/>
  <c r="N68" i="13"/>
  <c r="J64" i="13"/>
  <c r="P63" i="13"/>
  <c r="H63" i="13"/>
  <c r="R62" i="13"/>
  <c r="J62" i="13"/>
  <c r="T61" i="13"/>
  <c r="L61" i="13"/>
  <c r="V60" i="13"/>
  <c r="N60" i="13"/>
  <c r="F60" i="13"/>
  <c r="R28" i="13"/>
  <c r="N32" i="13"/>
  <c r="L69" i="13"/>
  <c r="T65" i="13"/>
  <c r="H65" i="13"/>
  <c r="D69" i="13"/>
  <c r="D62" i="13"/>
  <c r="D66" i="13"/>
  <c r="V69" i="13"/>
  <c r="R69" i="13"/>
  <c r="N69" i="13"/>
  <c r="J69" i="13"/>
  <c r="F69" i="13"/>
  <c r="T68" i="13"/>
  <c r="P68" i="13"/>
  <c r="L68" i="13"/>
  <c r="H68" i="13"/>
  <c r="V67" i="13"/>
  <c r="R67" i="13"/>
  <c r="N67" i="13"/>
  <c r="J67" i="13"/>
  <c r="F67" i="13"/>
  <c r="T66" i="13"/>
  <c r="P66" i="13"/>
  <c r="L66" i="13"/>
  <c r="H66" i="13"/>
  <c r="V65" i="13"/>
  <c r="R65" i="13"/>
  <c r="N65" i="13"/>
  <c r="J65" i="13"/>
  <c r="F65" i="13"/>
  <c r="T64" i="13"/>
  <c r="P64" i="13"/>
  <c r="L64" i="13"/>
  <c r="H64" i="13"/>
  <c r="V63" i="13"/>
  <c r="R63" i="13"/>
  <c r="N63" i="13"/>
  <c r="J63" i="13"/>
  <c r="F63" i="13"/>
  <c r="T62" i="13"/>
  <c r="P62" i="13"/>
  <c r="L62" i="13"/>
  <c r="H62" i="13"/>
  <c r="V61" i="13"/>
  <c r="R61" i="13"/>
  <c r="N61" i="13"/>
  <c r="J61" i="13"/>
  <c r="F61" i="13"/>
  <c r="T60" i="13"/>
  <c r="P60" i="13"/>
  <c r="L60" i="13"/>
  <c r="H60" i="13"/>
  <c r="T69" i="13"/>
  <c r="P69" i="13"/>
  <c r="H69" i="13"/>
  <c r="P65" i="13"/>
  <c r="L65" i="13"/>
  <c r="D65" i="13"/>
  <c r="D63" i="13"/>
  <c r="D67" i="13"/>
  <c r="D46" i="13"/>
  <c r="D26" i="13"/>
  <c r="T31" i="13"/>
  <c r="P31" i="13"/>
  <c r="L31" i="13"/>
  <c r="H31" i="13"/>
  <c r="V30" i="13"/>
  <c r="R30" i="13"/>
  <c r="N30" i="13"/>
  <c r="J30" i="13"/>
  <c r="F30" i="13"/>
  <c r="V27" i="13"/>
  <c r="R27" i="13"/>
  <c r="N27" i="13"/>
  <c r="J27" i="13"/>
  <c r="F27" i="13"/>
  <c r="T26" i="13"/>
  <c r="P26" i="13"/>
  <c r="L26" i="13"/>
  <c r="H26" i="13"/>
  <c r="D31" i="13"/>
  <c r="D27" i="13"/>
  <c r="P25" i="13"/>
  <c r="D25" i="13"/>
  <c r="D50" i="13"/>
  <c r="D42" i="13"/>
  <c r="D44" i="13"/>
  <c r="D48" i="13"/>
  <c r="D45" i="13"/>
  <c r="D49" i="13"/>
  <c r="V51" i="13"/>
  <c r="R51" i="13"/>
  <c r="N51" i="13"/>
  <c r="J51" i="13"/>
  <c r="F51" i="13"/>
  <c r="T50" i="13"/>
  <c r="P50" i="13"/>
  <c r="L50" i="13"/>
  <c r="H50" i="13"/>
  <c r="V49" i="13"/>
  <c r="R49" i="13"/>
  <c r="N49" i="13"/>
  <c r="J49" i="13"/>
  <c r="F49" i="13"/>
  <c r="T48" i="13"/>
  <c r="P48" i="13"/>
  <c r="L48" i="13"/>
  <c r="H48" i="13"/>
  <c r="V47" i="13"/>
  <c r="R47" i="13"/>
  <c r="N47" i="13"/>
  <c r="J47" i="13"/>
  <c r="F47" i="13"/>
  <c r="T46" i="13"/>
  <c r="P46" i="13"/>
  <c r="L46" i="13"/>
  <c r="H46" i="13"/>
  <c r="V45" i="13"/>
  <c r="R45" i="13"/>
  <c r="N45" i="13"/>
  <c r="J45" i="13"/>
  <c r="F45" i="13"/>
  <c r="T44" i="13"/>
  <c r="P44" i="13"/>
  <c r="L44" i="13"/>
  <c r="H44" i="13"/>
  <c r="V43" i="13"/>
  <c r="R43" i="13"/>
  <c r="N43" i="13"/>
  <c r="J43" i="13"/>
  <c r="F43" i="13"/>
  <c r="T42" i="13"/>
  <c r="P42" i="13"/>
  <c r="L42" i="13"/>
  <c r="H42" i="13"/>
  <c r="D43" i="13"/>
  <c r="D47" i="13"/>
  <c r="D51" i="13"/>
  <c r="T51" i="13"/>
  <c r="P51" i="13"/>
  <c r="L51" i="13"/>
  <c r="V50" i="13"/>
  <c r="R50" i="13"/>
  <c r="N50" i="13"/>
  <c r="J50" i="13"/>
  <c r="T49" i="13"/>
  <c r="P49" i="13"/>
  <c r="L49" i="13"/>
  <c r="V48" i="13"/>
  <c r="R48" i="13"/>
  <c r="N48" i="13"/>
  <c r="J48" i="13"/>
  <c r="T47" i="13"/>
  <c r="P47" i="13"/>
  <c r="L47" i="13"/>
  <c r="V46" i="13"/>
  <c r="R46" i="13"/>
  <c r="N46" i="13"/>
  <c r="J46" i="13"/>
  <c r="T45" i="13"/>
  <c r="P45" i="13"/>
  <c r="L45" i="13"/>
  <c r="V44" i="13"/>
  <c r="R44" i="13"/>
  <c r="N44" i="13"/>
  <c r="J44" i="13"/>
  <c r="T43" i="13"/>
  <c r="P43" i="13"/>
  <c r="L43" i="13"/>
  <c r="V42" i="13"/>
  <c r="R42" i="13"/>
  <c r="N42" i="13"/>
  <c r="J42" i="13"/>
  <c r="V32" i="13"/>
  <c r="F32" i="13"/>
  <c r="J28" i="13"/>
  <c r="H24" i="13"/>
  <c r="P24" i="13"/>
  <c r="D32" i="13"/>
  <c r="R32" i="13"/>
  <c r="J32" i="13"/>
  <c r="V28" i="13"/>
  <c r="N28" i="13"/>
  <c r="F28" i="13"/>
  <c r="D28" i="13"/>
  <c r="P33" i="13"/>
  <c r="H33" i="13"/>
  <c r="P29" i="13"/>
  <c r="D29" i="13"/>
  <c r="D33" i="13"/>
  <c r="T33" i="13"/>
  <c r="L33" i="13"/>
  <c r="T29" i="13"/>
  <c r="L29" i="13"/>
  <c r="H29" i="13"/>
  <c r="V33" i="13"/>
  <c r="R33" i="13"/>
  <c r="N33" i="13"/>
  <c r="J33" i="13"/>
  <c r="T32" i="13"/>
  <c r="P32" i="13"/>
  <c r="L32" i="13"/>
  <c r="V29" i="13"/>
  <c r="R29" i="13"/>
  <c r="N29" i="13"/>
  <c r="J29" i="13"/>
  <c r="T28" i="13"/>
  <c r="P28" i="13"/>
  <c r="L28" i="13"/>
  <c r="T25" i="13"/>
  <c r="H25" i="13"/>
  <c r="T24" i="13"/>
  <c r="L24" i="13"/>
  <c r="L25" i="13"/>
  <c r="V25" i="13"/>
  <c r="R25" i="13"/>
  <c r="N25" i="13"/>
  <c r="J25" i="13"/>
  <c r="V24" i="13"/>
  <c r="R24" i="13"/>
  <c r="N24" i="13"/>
  <c r="J24" i="13"/>
  <c r="D30" i="10"/>
  <c r="D27" i="10"/>
  <c r="D24" i="10"/>
  <c r="D18" i="10"/>
  <c r="D15" i="10"/>
  <c r="D12" i="10"/>
  <c r="D9" i="10"/>
  <c r="AF70" i="13" l="1"/>
  <c r="AA16" i="13"/>
  <c r="D34" i="13"/>
  <c r="Y16" i="13"/>
  <c r="AD34" i="13"/>
  <c r="AC16" i="13"/>
  <c r="D52" i="13"/>
  <c r="X34" i="13"/>
  <c r="W16" i="13"/>
  <c r="AB34" i="13"/>
  <c r="AE16" i="13"/>
  <c r="AF52" i="13"/>
  <c r="AD16" i="13"/>
  <c r="AF34" i="13"/>
  <c r="Z52" i="13"/>
  <c r="Z70" i="13"/>
  <c r="AB16" i="13"/>
  <c r="AD52" i="13"/>
  <c r="AD70" i="13"/>
  <c r="AF16" i="13"/>
  <c r="X70" i="13"/>
  <c r="Z16" i="13"/>
  <c r="X52" i="13"/>
  <c r="AB52" i="13"/>
  <c r="AB70" i="13"/>
  <c r="X16" i="13"/>
  <c r="Z88" i="13"/>
  <c r="AB88" i="13"/>
  <c r="AD88" i="13"/>
  <c r="AF88" i="13"/>
  <c r="X88" i="13"/>
  <c r="D21" i="10"/>
  <c r="F21" i="10"/>
  <c r="H33" i="10"/>
  <c r="J33" i="10"/>
  <c r="D33" i="10"/>
  <c r="F33" i="10"/>
  <c r="F6" i="10"/>
  <c r="F6" i="13" s="1"/>
  <c r="T6" i="10"/>
  <c r="P6" i="10"/>
  <c r="V6" i="10"/>
  <c r="J6" i="10"/>
  <c r="N6" i="10"/>
  <c r="L6" i="10"/>
  <c r="R6" i="10"/>
  <c r="H6" i="10"/>
  <c r="H6" i="13" s="1"/>
  <c r="D6" i="10"/>
  <c r="D6" i="13" s="1"/>
  <c r="A102" i="13"/>
  <c r="B114" i="13" s="1"/>
  <c r="B109" i="13"/>
  <c r="H70" i="13"/>
  <c r="L88" i="13"/>
  <c r="D88" i="13"/>
  <c r="T88" i="13"/>
  <c r="V88" i="13"/>
  <c r="R70" i="13"/>
  <c r="T70" i="13"/>
  <c r="T71" i="13" s="1"/>
  <c r="N88" i="13"/>
  <c r="N89" i="13" s="1"/>
  <c r="F70" i="13"/>
  <c r="J88" i="13"/>
  <c r="J89" i="13" s="1"/>
  <c r="F88" i="13"/>
  <c r="R88" i="13"/>
  <c r="D70" i="13"/>
  <c r="H88" i="13"/>
  <c r="P88" i="13"/>
  <c r="P70" i="13"/>
  <c r="N70" i="13"/>
  <c r="V70" i="13"/>
  <c r="L70" i="13"/>
  <c r="J70" i="13"/>
  <c r="J71" i="13" s="1"/>
  <c r="J72" i="13" s="1"/>
  <c r="F52" i="13"/>
  <c r="S53" i="13" s="1"/>
  <c r="F34" i="13"/>
  <c r="R52" i="13"/>
  <c r="V52" i="13"/>
  <c r="J52" i="13"/>
  <c r="H52" i="13"/>
  <c r="N52" i="13"/>
  <c r="L52" i="13"/>
  <c r="T52" i="13"/>
  <c r="P52" i="13"/>
  <c r="P34" i="13"/>
  <c r="L34" i="13"/>
  <c r="H34" i="13"/>
  <c r="T34" i="13"/>
  <c r="J34" i="13"/>
  <c r="R34" i="13"/>
  <c r="N34" i="13"/>
  <c r="V34" i="13"/>
  <c r="B117" i="1"/>
  <c r="B102" i="1"/>
  <c r="B87" i="1"/>
  <c r="B72" i="1"/>
  <c r="B57" i="1"/>
  <c r="B32" i="10"/>
  <c r="B29" i="10"/>
  <c r="B26" i="10"/>
  <c r="B23" i="10"/>
  <c r="B20" i="10"/>
  <c r="B17" i="10"/>
  <c r="B14" i="10"/>
  <c r="B11" i="10"/>
  <c r="B8" i="10"/>
  <c r="B5" i="10"/>
  <c r="B4" i="10"/>
  <c r="B1" i="10"/>
  <c r="V4" i="10"/>
  <c r="T4" i="10"/>
  <c r="R4" i="10"/>
  <c r="P4" i="10"/>
  <c r="N4" i="10"/>
  <c r="L4" i="10"/>
  <c r="J4" i="10"/>
  <c r="H4" i="10"/>
  <c r="F4" i="10"/>
  <c r="D4" i="10"/>
  <c r="B32" i="9"/>
  <c r="B29" i="9"/>
  <c r="B26" i="9"/>
  <c r="B23" i="9"/>
  <c r="B20" i="9"/>
  <c r="B17" i="9"/>
  <c r="B14" i="9"/>
  <c r="B11" i="9"/>
  <c r="B8" i="9"/>
  <c r="B5" i="9"/>
  <c r="B4" i="9"/>
  <c r="B1" i="9"/>
  <c r="V4" i="9"/>
  <c r="T4" i="9"/>
  <c r="R4" i="9"/>
  <c r="P4" i="9"/>
  <c r="N4" i="9"/>
  <c r="L4" i="9"/>
  <c r="J4" i="9"/>
  <c r="H4" i="9"/>
  <c r="F4" i="9"/>
  <c r="D4" i="9"/>
  <c r="B32" i="8"/>
  <c r="B29" i="8"/>
  <c r="B26" i="8"/>
  <c r="B23" i="8"/>
  <c r="B20" i="8"/>
  <c r="B17" i="8"/>
  <c r="B14" i="8"/>
  <c r="B11" i="8"/>
  <c r="B8" i="8"/>
  <c r="B4" i="8"/>
  <c r="T53" i="13" l="1"/>
  <c r="L53" i="13"/>
  <c r="L54" i="13" s="1"/>
  <c r="L55" i="13" s="1"/>
  <c r="O53" i="13"/>
  <c r="V71" i="13"/>
  <c r="AC53" i="13"/>
  <c r="G53" i="13"/>
  <c r="N71" i="13"/>
  <c r="M53" i="13"/>
  <c r="L33" i="14" s="1"/>
  <c r="F71" i="13"/>
  <c r="F72" i="13" s="1"/>
  <c r="L71" i="13"/>
  <c r="P71" i="13"/>
  <c r="W71" i="13"/>
  <c r="K71" i="13"/>
  <c r="U71" i="13"/>
  <c r="I71" i="13"/>
  <c r="S71" i="13"/>
  <c r="G71" i="13"/>
  <c r="AE71" i="13"/>
  <c r="AC71" i="13"/>
  <c r="Q71" i="13"/>
  <c r="P41" i="14" s="1"/>
  <c r="E71" i="13"/>
  <c r="D41" i="14" s="1"/>
  <c r="D71" i="13"/>
  <c r="D72" i="13" s="1"/>
  <c r="AA71" i="13"/>
  <c r="O71" i="13"/>
  <c r="Y71" i="13"/>
  <c r="M71" i="13"/>
  <c r="Z71" i="13"/>
  <c r="AD71" i="13"/>
  <c r="AB71" i="13"/>
  <c r="X71" i="13"/>
  <c r="AF71" i="13"/>
  <c r="R71" i="13"/>
  <c r="R72" i="13" s="1"/>
  <c r="H71" i="13"/>
  <c r="H72" i="13" s="1"/>
  <c r="AE53" i="13"/>
  <c r="N53" i="13"/>
  <c r="AF53" i="13"/>
  <c r="H53" i="13"/>
  <c r="H54" i="13" s="1"/>
  <c r="H55" i="13" s="1"/>
  <c r="AD53" i="13"/>
  <c r="I53" i="13"/>
  <c r="Z53" i="13"/>
  <c r="U53" i="13"/>
  <c r="T33" i="14" s="1"/>
  <c r="AB53" i="13"/>
  <c r="K53" i="13"/>
  <c r="J33" i="14" s="1"/>
  <c r="V53" i="13"/>
  <c r="X53" i="13"/>
  <c r="W53" i="13"/>
  <c r="R53" i="13"/>
  <c r="D53" i="13"/>
  <c r="D54" i="13" s="1"/>
  <c r="D55" i="13" s="1"/>
  <c r="AA53" i="13"/>
  <c r="Z33" i="14" s="1"/>
  <c r="J53" i="13"/>
  <c r="J54" i="13" s="1"/>
  <c r="J55" i="13" s="1"/>
  <c r="E53" i="13"/>
  <c r="F53" i="13"/>
  <c r="F54" i="13" s="1"/>
  <c r="F55" i="13" s="1"/>
  <c r="P53" i="13"/>
  <c r="P54" i="13" s="1"/>
  <c r="P55" i="13" s="1"/>
  <c r="Q53" i="13"/>
  <c r="P33" i="14" s="1"/>
  <c r="Y53" i="13"/>
  <c r="X33" i="14" s="1"/>
  <c r="V35" i="13"/>
  <c r="W35" i="13"/>
  <c r="V25" i="14" s="1"/>
  <c r="D35" i="13"/>
  <c r="D36" i="13" s="1"/>
  <c r="D37" i="13" s="1"/>
  <c r="N35" i="13"/>
  <c r="M35" i="13"/>
  <c r="AC35" i="13"/>
  <c r="AB35" i="13"/>
  <c r="AB36" i="13" s="1"/>
  <c r="AB37" i="13" s="1"/>
  <c r="X35" i="13"/>
  <c r="X89" i="13"/>
  <c r="AF89" i="13"/>
  <c r="T89" i="13"/>
  <c r="AD89" i="13"/>
  <c r="V89" i="13"/>
  <c r="AB89" i="13"/>
  <c r="H89" i="13"/>
  <c r="Z89" i="13"/>
  <c r="L89" i="13"/>
  <c r="P89" i="13"/>
  <c r="P90" i="13" s="1"/>
  <c r="P91" i="13" s="1"/>
  <c r="R89" i="13"/>
  <c r="D89" i="13"/>
  <c r="D90" i="13" s="1"/>
  <c r="D91" i="13" s="1"/>
  <c r="U89" i="13"/>
  <c r="I89" i="13"/>
  <c r="AE89" i="13"/>
  <c r="S89" i="13"/>
  <c r="G89" i="13"/>
  <c r="AC89" i="13"/>
  <c r="Q89" i="13"/>
  <c r="E89" i="13"/>
  <c r="AA89" i="13"/>
  <c r="O89" i="13"/>
  <c r="N49" i="14" s="1"/>
  <c r="W89" i="13"/>
  <c r="K89" i="13"/>
  <c r="J49" i="14" s="1"/>
  <c r="Y89" i="13"/>
  <c r="M89" i="13"/>
  <c r="F89" i="13"/>
  <c r="Q35" i="13"/>
  <c r="AA35" i="13"/>
  <c r="Z25" i="14" s="1"/>
  <c r="E35" i="13"/>
  <c r="D25" i="14" s="1"/>
  <c r="S35" i="13"/>
  <c r="AF35" i="13"/>
  <c r="AF36" i="13" s="1"/>
  <c r="AF37" i="13" s="1"/>
  <c r="U35" i="13"/>
  <c r="R35" i="13"/>
  <c r="T35" i="13"/>
  <c r="T36" i="13" s="1"/>
  <c r="T37" i="13" s="1"/>
  <c r="L35" i="13"/>
  <c r="L36" i="13" s="1"/>
  <c r="L37" i="13" s="1"/>
  <c r="Z35" i="13"/>
  <c r="Z36" i="13" s="1"/>
  <c r="Z37" i="13" s="1"/>
  <c r="J35" i="13"/>
  <c r="J36" i="13" s="1"/>
  <c r="J37" i="13" s="1"/>
  <c r="F35" i="13"/>
  <c r="F36" i="13" s="1"/>
  <c r="F37" i="13" s="1"/>
  <c r="AD35" i="13"/>
  <c r="AD36" i="13" s="1"/>
  <c r="AD37" i="13" s="1"/>
  <c r="I35" i="13"/>
  <c r="H25" i="14" s="1"/>
  <c r="O35" i="13"/>
  <c r="N25" i="14" s="1"/>
  <c r="P35" i="13"/>
  <c r="K35" i="13"/>
  <c r="J25" i="14" s="1"/>
  <c r="H35" i="13"/>
  <c r="H36" i="13" s="1"/>
  <c r="H37" i="13" s="1"/>
  <c r="G35" i="13"/>
  <c r="F25" i="14" s="1"/>
  <c r="Y35" i="13"/>
  <c r="X25" i="14" s="1"/>
  <c r="AE35" i="13"/>
  <c r="AD25" i="14" s="1"/>
  <c r="Z41" i="14"/>
  <c r="AB41" i="14"/>
  <c r="V41" i="14"/>
  <c r="AD41" i="14"/>
  <c r="X41" i="14"/>
  <c r="AD33" i="14"/>
  <c r="V33" i="14"/>
  <c r="AB33" i="14"/>
  <c r="AB25" i="14"/>
  <c r="W49" i="14"/>
  <c r="AE49" i="14"/>
  <c r="X49" i="14"/>
  <c r="AD49" i="14"/>
  <c r="V49" i="14"/>
  <c r="AB49" i="14"/>
  <c r="Z49" i="14"/>
  <c r="AC49" i="14"/>
  <c r="AA49" i="14"/>
  <c r="Y49" i="14"/>
  <c r="B7" i="14"/>
  <c r="B12" i="14"/>
  <c r="T54" i="13"/>
  <c r="T55" i="13" s="1"/>
  <c r="H90" i="13"/>
  <c r="H91" i="13" s="1"/>
  <c r="V72" i="13"/>
  <c r="P25" i="14"/>
  <c r="R25" i="14"/>
  <c r="L25" i="14"/>
  <c r="T25" i="14"/>
  <c r="F33" i="14"/>
  <c r="N33" i="14"/>
  <c r="R33" i="14"/>
  <c r="H33" i="14"/>
  <c r="D33" i="14"/>
  <c r="J90" i="13"/>
  <c r="J91" i="13" s="1"/>
  <c r="R36" i="13"/>
  <c r="R37" i="13" s="1"/>
  <c r="N72" i="13"/>
  <c r="F41" i="14"/>
  <c r="N41" i="14"/>
  <c r="H41" i="14"/>
  <c r="L41" i="14"/>
  <c r="T41" i="14"/>
  <c r="J41" i="14"/>
  <c r="R41" i="14"/>
  <c r="V90" i="13"/>
  <c r="V91" i="13" s="1"/>
  <c r="L90" i="13"/>
  <c r="L91" i="13" s="1"/>
  <c r="V36" i="13"/>
  <c r="V37" i="13" s="1"/>
  <c r="P36" i="13"/>
  <c r="P37" i="13" s="1"/>
  <c r="N54" i="13"/>
  <c r="N55" i="13" s="1"/>
  <c r="V54" i="13"/>
  <c r="V55" i="13" s="1"/>
  <c r="P72" i="13"/>
  <c r="R90" i="13"/>
  <c r="R91" i="13" s="1"/>
  <c r="N90" i="13"/>
  <c r="N91" i="13" s="1"/>
  <c r="T90" i="13"/>
  <c r="T91" i="13" s="1"/>
  <c r="N36" i="13"/>
  <c r="N37" i="13" s="1"/>
  <c r="R54" i="13"/>
  <c r="R55" i="13" s="1"/>
  <c r="L72" i="13"/>
  <c r="F90" i="13"/>
  <c r="F91" i="13" s="1"/>
  <c r="T72" i="13"/>
  <c r="D49" i="14"/>
  <c r="H49" i="14"/>
  <c r="L49" i="14"/>
  <c r="P49" i="14"/>
  <c r="T49" i="14"/>
  <c r="F49" i="14"/>
  <c r="R49" i="14"/>
  <c r="B113" i="13"/>
  <c r="B110" i="13"/>
  <c r="B111" i="13"/>
  <c r="B112" i="13"/>
  <c r="B5" i="8"/>
  <c r="B1" i="8"/>
  <c r="V4" i="8"/>
  <c r="T4" i="8"/>
  <c r="R4" i="8"/>
  <c r="P4" i="8"/>
  <c r="N4" i="8"/>
  <c r="L4" i="8"/>
  <c r="J4" i="8"/>
  <c r="H4" i="8"/>
  <c r="F4" i="8"/>
  <c r="D4" i="8"/>
  <c r="T4" i="7"/>
  <c r="B32" i="7"/>
  <c r="B29" i="7"/>
  <c r="B26" i="7"/>
  <c r="B23" i="7"/>
  <c r="B20" i="7"/>
  <c r="B17" i="7"/>
  <c r="B14" i="7"/>
  <c r="B11" i="7"/>
  <c r="B8" i="7"/>
  <c r="B5" i="7"/>
  <c r="B4" i="7"/>
  <c r="B1" i="7"/>
  <c r="V4" i="7"/>
  <c r="R4" i="7"/>
  <c r="P4" i="7"/>
  <c r="N4" i="7"/>
  <c r="L4" i="7"/>
  <c r="J4" i="7"/>
  <c r="H4" i="7"/>
  <c r="F4" i="7"/>
  <c r="D4" i="7"/>
  <c r="B1" i="5"/>
  <c r="AA41" i="14" l="1"/>
  <c r="AB72" i="13"/>
  <c r="W41" i="14"/>
  <c r="X72" i="13"/>
  <c r="AC41" i="14"/>
  <c r="AD72" i="13"/>
  <c r="AE41" i="14"/>
  <c r="AF72" i="13"/>
  <c r="Y41" i="14"/>
  <c r="Z72" i="13"/>
  <c r="AC33" i="14"/>
  <c r="AD54" i="13"/>
  <c r="AD55" i="13" s="1"/>
  <c r="W33" i="14"/>
  <c r="X54" i="13"/>
  <c r="X55" i="13" s="1"/>
  <c r="AE33" i="14"/>
  <c r="AF54" i="13"/>
  <c r="AF55" i="13" s="1"/>
  <c r="AA33" i="14"/>
  <c r="AB54" i="13"/>
  <c r="AB55" i="13" s="1"/>
  <c r="Y33" i="14"/>
  <c r="Z54" i="13"/>
  <c r="Z55" i="13" s="1"/>
  <c r="AE25" i="14"/>
  <c r="AC25" i="14"/>
  <c r="W25" i="14"/>
  <c r="X36" i="13"/>
  <c r="X37" i="13" s="1"/>
  <c r="Y25" i="14"/>
  <c r="AA25" i="14"/>
  <c r="Z90" i="13"/>
  <c r="AB90" i="13"/>
  <c r="AD90" i="13"/>
  <c r="AF90" i="13"/>
  <c r="X90" i="13"/>
  <c r="B10" i="14"/>
  <c r="B9" i="14"/>
  <c r="B8" i="14"/>
  <c r="B11" i="14"/>
  <c r="B5" i="5"/>
  <c r="B4" i="5"/>
  <c r="B8" i="5"/>
  <c r="B11" i="5"/>
  <c r="B14" i="5"/>
  <c r="B17" i="5"/>
  <c r="B20" i="5"/>
  <c r="B23" i="5"/>
  <c r="B26" i="5"/>
  <c r="B29" i="5"/>
  <c r="B32" i="5"/>
  <c r="V4" i="5"/>
  <c r="T4" i="5"/>
  <c r="R4" i="5"/>
  <c r="P4" i="5"/>
  <c r="N4" i="5"/>
  <c r="L4" i="5"/>
  <c r="J4" i="5"/>
  <c r="H4" i="5"/>
  <c r="F4" i="5"/>
  <c r="D4" i="5"/>
  <c r="D114" i="1"/>
  <c r="B116" i="1"/>
  <c r="D129" i="1"/>
  <c r="B101" i="1"/>
  <c r="B86" i="1"/>
  <c r="D99" i="1"/>
  <c r="W50" i="14" l="1"/>
  <c r="X91" i="13"/>
  <c r="AE50" i="14"/>
  <c r="AF91" i="13"/>
  <c r="AE51" i="14" s="1"/>
  <c r="AA50" i="14"/>
  <c r="AB91" i="13"/>
  <c r="AA51" i="14" s="1"/>
  <c r="AC50" i="14"/>
  <c r="AD91" i="13"/>
  <c r="AC51" i="14" s="1"/>
  <c r="Y50" i="14"/>
  <c r="Z91" i="13"/>
  <c r="Y51" i="14" s="1"/>
  <c r="AF73" i="13"/>
  <c r="AE43" i="14" s="1"/>
  <c r="T73" i="13"/>
  <c r="H73" i="13"/>
  <c r="AD73" i="13"/>
  <c r="R73" i="13"/>
  <c r="F73" i="13"/>
  <c r="AB73" i="13"/>
  <c r="AA43" i="14" s="1"/>
  <c r="P73" i="13"/>
  <c r="D73" i="13"/>
  <c r="Z73" i="13"/>
  <c r="Y43" i="14" s="1"/>
  <c r="N73" i="13"/>
  <c r="X73" i="13"/>
  <c r="W43" i="14" s="1"/>
  <c r="L73" i="13"/>
  <c r="V73" i="13"/>
  <c r="J73" i="13"/>
  <c r="AB100" i="13"/>
  <c r="Z100" i="13"/>
  <c r="Y42" i="14"/>
  <c r="Z99" i="13"/>
  <c r="AE42" i="14"/>
  <c r="AF99" i="13"/>
  <c r="AC42" i="14"/>
  <c r="AC43" i="14"/>
  <c r="AD99" i="13"/>
  <c r="W42" i="14"/>
  <c r="X99" i="13"/>
  <c r="AA42" i="14"/>
  <c r="AB99" i="13"/>
  <c r="AA34" i="14"/>
  <c r="AB98" i="13"/>
  <c r="AA35" i="14"/>
  <c r="Y34" i="14"/>
  <c r="Y35" i="14"/>
  <c r="Z98" i="13"/>
  <c r="AF98" i="13"/>
  <c r="AE35" i="14"/>
  <c r="AE34" i="14"/>
  <c r="W34" i="14"/>
  <c r="X98" i="13"/>
  <c r="W35" i="14"/>
  <c r="AC34" i="14"/>
  <c r="AD98" i="13"/>
  <c r="AC35" i="14"/>
  <c r="AA26" i="14"/>
  <c r="AA27" i="14"/>
  <c r="AB97" i="13"/>
  <c r="Y26" i="14"/>
  <c r="Y27" i="14"/>
  <c r="Z97" i="13"/>
  <c r="W26" i="14"/>
  <c r="X97" i="13"/>
  <c r="W27" i="14"/>
  <c r="AC26" i="14"/>
  <c r="AD97" i="13"/>
  <c r="AC27" i="14"/>
  <c r="AE26" i="14"/>
  <c r="AF97" i="13"/>
  <c r="AE27" i="14"/>
  <c r="W51" i="14"/>
  <c r="X100" i="13"/>
  <c r="AF100" i="13"/>
  <c r="AD100" i="13"/>
  <c r="D84" i="1"/>
  <c r="D69" i="1"/>
  <c r="Z111" i="13" l="1"/>
  <c r="Y9" i="14" s="1"/>
  <c r="AB111" i="13"/>
  <c r="AA9" i="14" s="1"/>
  <c r="AD111" i="13"/>
  <c r="AC9" i="14" s="1"/>
  <c r="X111" i="13"/>
  <c r="W9" i="14" s="1"/>
  <c r="AF111" i="13"/>
  <c r="AE9" i="14" s="1"/>
  <c r="B71" i="1"/>
  <c r="S33" i="14" l="1"/>
  <c r="S25" i="14"/>
  <c r="S49" i="14"/>
  <c r="S41" i="14"/>
  <c r="T13" i="13"/>
  <c r="F15" i="13"/>
  <c r="D10" i="13"/>
  <c r="N11" i="13"/>
  <c r="E15" i="13"/>
  <c r="L13" i="13"/>
  <c r="Q15" i="13"/>
  <c r="Q14" i="13"/>
  <c r="P14" i="13"/>
  <c r="O14" i="13"/>
  <c r="R14" i="13"/>
  <c r="S13" i="13"/>
  <c r="R13" i="13"/>
  <c r="J13" i="13"/>
  <c r="I13" i="13"/>
  <c r="O12" i="13"/>
  <c r="N12" i="13"/>
  <c r="Q12" i="13"/>
  <c r="L12" i="13"/>
  <c r="L11" i="13"/>
  <c r="Q11" i="13"/>
  <c r="O11" i="13"/>
  <c r="M10" i="13"/>
  <c r="S10" i="13"/>
  <c r="P10" i="13"/>
  <c r="N10" i="13"/>
  <c r="H9" i="13"/>
  <c r="G9" i="13"/>
  <c r="M9" i="13"/>
  <c r="J9" i="13"/>
  <c r="K9" i="13"/>
  <c r="L8" i="13"/>
  <c r="S8" i="13"/>
  <c r="Q8" i="13"/>
  <c r="N8" i="13"/>
  <c r="O8" i="13"/>
  <c r="P7" i="13"/>
  <c r="E7" i="13"/>
  <c r="U7" i="13"/>
  <c r="R7" i="13"/>
  <c r="S6" i="13"/>
  <c r="M6" i="13"/>
  <c r="O6" i="13"/>
  <c r="Q6" i="13"/>
  <c r="J15" i="13"/>
  <c r="V15" i="13"/>
  <c r="F12" i="13"/>
  <c r="D12" i="13"/>
  <c r="D14" i="13"/>
  <c r="M15" i="13"/>
  <c r="S15" i="13"/>
  <c r="H13" i="13"/>
  <c r="O15" i="13"/>
  <c r="M14" i="13"/>
  <c r="L14" i="13"/>
  <c r="K14" i="13"/>
  <c r="N14" i="13"/>
  <c r="O13" i="13"/>
  <c r="E13" i="13"/>
  <c r="U13" i="13"/>
  <c r="S12" i="13"/>
  <c r="G12" i="13"/>
  <c r="J12" i="13"/>
  <c r="M12" i="13"/>
  <c r="H12" i="13"/>
  <c r="H11" i="13"/>
  <c r="M11" i="13"/>
  <c r="K11" i="13"/>
  <c r="I10" i="13"/>
  <c r="O10" i="13"/>
  <c r="H10" i="13"/>
  <c r="J10" i="13"/>
  <c r="L9" i="13"/>
  <c r="O9" i="13"/>
  <c r="Q9" i="13"/>
  <c r="N9" i="13"/>
  <c r="S9" i="13"/>
  <c r="P8" i="13"/>
  <c r="E8" i="13"/>
  <c r="U8" i="13"/>
  <c r="R8" i="13"/>
  <c r="D7" i="13"/>
  <c r="T7" i="13"/>
  <c r="I7" i="13"/>
  <c r="F7" i="13"/>
  <c r="D13" i="13"/>
  <c r="K15" i="13"/>
  <c r="U10" i="13"/>
  <c r="I14" i="13"/>
  <c r="G14" i="13"/>
  <c r="K13" i="13"/>
  <c r="Q13" i="13"/>
  <c r="V12" i="13"/>
  <c r="T12" i="13"/>
  <c r="E11" i="13"/>
  <c r="G11" i="13"/>
  <c r="K10" i="13"/>
  <c r="E10" i="13"/>
  <c r="E9" i="13"/>
  <c r="R9" i="13"/>
  <c r="T8" i="13"/>
  <c r="F8" i="13"/>
  <c r="H7" i="13"/>
  <c r="M7" i="13"/>
  <c r="V7" i="13"/>
  <c r="T6" i="13"/>
  <c r="V6" i="13"/>
  <c r="J6" i="13"/>
  <c r="P15" i="13"/>
  <c r="T15" i="13"/>
  <c r="D11" i="13"/>
  <c r="U15" i="13"/>
  <c r="I15" i="13"/>
  <c r="T14" i="13"/>
  <c r="V14" i="13"/>
  <c r="G13" i="13"/>
  <c r="M13" i="13"/>
  <c r="R12" i="13"/>
  <c r="P12" i="13"/>
  <c r="U11" i="13"/>
  <c r="Q10" i="13"/>
  <c r="G10" i="13"/>
  <c r="D9" i="13"/>
  <c r="I9" i="13"/>
  <c r="V9" i="13"/>
  <c r="K8" i="13"/>
  <c r="J8" i="13"/>
  <c r="L7" i="13"/>
  <c r="Q7" i="13"/>
  <c r="G7" i="13"/>
  <c r="K6" i="13"/>
  <c r="U6" i="13"/>
  <c r="R6" i="13"/>
  <c r="N15" i="13"/>
  <c r="D15" i="13"/>
  <c r="F10" i="13"/>
  <c r="R11" i="13"/>
  <c r="J11" i="13"/>
  <c r="G15" i="13"/>
  <c r="H14" i="13"/>
  <c r="J14" i="13"/>
  <c r="V13" i="13"/>
  <c r="K12" i="13"/>
  <c r="E12" i="13"/>
  <c r="T11" i="13"/>
  <c r="I11" i="13"/>
  <c r="T10" i="13"/>
  <c r="V10" i="13"/>
  <c r="P9" i="13"/>
  <c r="U9" i="13"/>
  <c r="D8" i="13"/>
  <c r="I8" i="13"/>
  <c r="V8" i="13"/>
  <c r="K7" i="13"/>
  <c r="J7" i="13"/>
  <c r="O7" i="13"/>
  <c r="I6" i="13"/>
  <c r="L15" i="13"/>
  <c r="F14" i="13"/>
  <c r="F11" i="13"/>
  <c r="V11" i="13"/>
  <c r="P13" i="13"/>
  <c r="U14" i="13"/>
  <c r="S14" i="13"/>
  <c r="E14" i="13"/>
  <c r="N13" i="13"/>
  <c r="I12" i="13"/>
  <c r="U12" i="13"/>
  <c r="P11" i="13"/>
  <c r="S11" i="13"/>
  <c r="L10" i="13"/>
  <c r="R10" i="13"/>
  <c r="T9" i="13"/>
  <c r="F9" i="13"/>
  <c r="H8" i="13"/>
  <c r="M8" i="13"/>
  <c r="G8" i="13"/>
  <c r="S7" i="13"/>
  <c r="N7" i="13"/>
  <c r="L6" i="13"/>
  <c r="N6" i="13"/>
  <c r="P6" i="13"/>
  <c r="R15" i="13"/>
  <c r="H15" i="13"/>
  <c r="F13" i="13"/>
  <c r="T16" i="13" l="1"/>
  <c r="D16" i="13"/>
  <c r="L16" i="13"/>
  <c r="J16" i="13"/>
  <c r="U16" i="13"/>
  <c r="Q16" i="13"/>
  <c r="K16" i="13"/>
  <c r="V16" i="13"/>
  <c r="P16" i="13"/>
  <c r="G16" i="13"/>
  <c r="F16" i="13"/>
  <c r="H16" i="13"/>
  <c r="H17" i="13" s="1"/>
  <c r="H18" i="13" s="1"/>
  <c r="E16" i="13"/>
  <c r="O16" i="13"/>
  <c r="N16" i="13"/>
  <c r="I16" i="13"/>
  <c r="R16" i="13"/>
  <c r="S16" i="13"/>
  <c r="M16" i="13"/>
  <c r="O49" i="14"/>
  <c r="K49" i="14"/>
  <c r="Q49" i="14"/>
  <c r="M49" i="14"/>
  <c r="U49" i="14"/>
  <c r="I49" i="14"/>
  <c r="S50" i="14"/>
  <c r="O41" i="14"/>
  <c r="K41" i="14"/>
  <c r="Q41" i="14"/>
  <c r="I41" i="14"/>
  <c r="S42" i="14"/>
  <c r="U41" i="14"/>
  <c r="M33" i="14"/>
  <c r="O33" i="14"/>
  <c r="U33" i="14"/>
  <c r="Q33" i="14"/>
  <c r="I33" i="14"/>
  <c r="K33" i="14"/>
  <c r="S34" i="14"/>
  <c r="O25" i="14"/>
  <c r="P97" i="13"/>
  <c r="K25" i="14"/>
  <c r="L97" i="13"/>
  <c r="I25" i="14"/>
  <c r="J97" i="13"/>
  <c r="U25" i="14"/>
  <c r="V97" i="13"/>
  <c r="M25" i="14"/>
  <c r="N97" i="13"/>
  <c r="Q25" i="14"/>
  <c r="R97" i="13"/>
  <c r="M41" i="14"/>
  <c r="G33" i="14"/>
  <c r="C25" i="14"/>
  <c r="D97" i="13"/>
  <c r="C49" i="14"/>
  <c r="E41" i="14"/>
  <c r="F97" i="13"/>
  <c r="E25" i="14"/>
  <c r="E33" i="14"/>
  <c r="G41" i="14"/>
  <c r="E49" i="14"/>
  <c r="C33" i="14"/>
  <c r="C41" i="14"/>
  <c r="H97" i="13"/>
  <c r="G25" i="14"/>
  <c r="G49" i="14"/>
  <c r="G17" i="13" l="1"/>
  <c r="P17" i="13"/>
  <c r="P18" i="13" s="1"/>
  <c r="V17" i="13"/>
  <c r="V18" i="13" s="1"/>
  <c r="K17" i="13"/>
  <c r="Q17" i="13"/>
  <c r="U17" i="13"/>
  <c r="M17" i="13"/>
  <c r="J17" i="13"/>
  <c r="J18" i="13" s="1"/>
  <c r="S17" i="13"/>
  <c r="L17" i="13"/>
  <c r="L18" i="13" s="1"/>
  <c r="F17" i="13"/>
  <c r="F18" i="13" s="1"/>
  <c r="I17" i="13"/>
  <c r="X17" i="13"/>
  <c r="E17" i="13"/>
  <c r="D17" i="13"/>
  <c r="D18" i="13" s="1"/>
  <c r="AD17" i="13"/>
  <c r="AD18" i="13" s="1"/>
  <c r="AA17" i="13"/>
  <c r="W17" i="13"/>
  <c r="AB17" i="13"/>
  <c r="AB18" i="13" s="1"/>
  <c r="AE17" i="13"/>
  <c r="Y17" i="13"/>
  <c r="AC17" i="13"/>
  <c r="Z17" i="13"/>
  <c r="AF17" i="13"/>
  <c r="AF18" i="13" s="1"/>
  <c r="R17" i="13"/>
  <c r="R18" i="13" s="1"/>
  <c r="N17" i="13"/>
  <c r="N18" i="13" s="1"/>
  <c r="O17" i="13"/>
  <c r="T17" i="13"/>
  <c r="T18" i="13" s="1"/>
  <c r="S26" i="14"/>
  <c r="T97" i="13"/>
  <c r="C17" i="14"/>
  <c r="O17" i="14"/>
  <c r="G17" i="14"/>
  <c r="U17" i="14"/>
  <c r="M17" i="14"/>
  <c r="Q17" i="14"/>
  <c r="F98" i="13"/>
  <c r="E35" i="14"/>
  <c r="L98" i="13"/>
  <c r="K35" i="14"/>
  <c r="R98" i="13"/>
  <c r="Q35" i="14"/>
  <c r="P98" i="13"/>
  <c r="O35" i="14"/>
  <c r="D98" i="13"/>
  <c r="F35" i="14"/>
  <c r="J35" i="14"/>
  <c r="N35" i="14"/>
  <c r="R35" i="14"/>
  <c r="C35" i="14"/>
  <c r="H35" i="14"/>
  <c r="L35" i="14"/>
  <c r="P35" i="14"/>
  <c r="T35" i="14"/>
  <c r="D35" i="14"/>
  <c r="H98" i="13"/>
  <c r="G35" i="14"/>
  <c r="T98" i="13"/>
  <c r="S35" i="14"/>
  <c r="J98" i="13"/>
  <c r="I35" i="14"/>
  <c r="V98" i="13"/>
  <c r="U35" i="14"/>
  <c r="N98" i="13"/>
  <c r="M35" i="14"/>
  <c r="V99" i="13"/>
  <c r="V111" i="13" s="1"/>
  <c r="U43" i="14"/>
  <c r="J99" i="13"/>
  <c r="J111" i="13" s="1"/>
  <c r="I43" i="14"/>
  <c r="L99" i="13"/>
  <c r="L111" i="13" s="1"/>
  <c r="K43" i="14"/>
  <c r="H99" i="13"/>
  <c r="H111" i="13" s="1"/>
  <c r="G43" i="14"/>
  <c r="T99" i="13"/>
  <c r="T111" i="13" s="1"/>
  <c r="S43" i="14"/>
  <c r="R99" i="13"/>
  <c r="R111" i="13" s="1"/>
  <c r="Q43" i="14"/>
  <c r="P99" i="13"/>
  <c r="P111" i="13" s="1"/>
  <c r="O43" i="14"/>
  <c r="D99" i="13"/>
  <c r="D111" i="13" s="1"/>
  <c r="F43" i="14"/>
  <c r="J43" i="14"/>
  <c r="N43" i="14"/>
  <c r="R43" i="14"/>
  <c r="C43" i="14"/>
  <c r="D43" i="14"/>
  <c r="H43" i="14"/>
  <c r="L43" i="14"/>
  <c r="P43" i="14"/>
  <c r="T43" i="14"/>
  <c r="F99" i="13"/>
  <c r="F111" i="13" s="1"/>
  <c r="E43" i="14"/>
  <c r="N99" i="13"/>
  <c r="N111" i="13" s="1"/>
  <c r="M43" i="14"/>
  <c r="H100" i="13"/>
  <c r="G51" i="14"/>
  <c r="F100" i="13"/>
  <c r="E51" i="14"/>
  <c r="T100" i="13"/>
  <c r="S51" i="14"/>
  <c r="V100" i="13"/>
  <c r="U51" i="14"/>
  <c r="R100" i="13"/>
  <c r="Q51" i="14"/>
  <c r="P100" i="13"/>
  <c r="O51" i="14"/>
  <c r="D100" i="13"/>
  <c r="F51" i="14"/>
  <c r="J51" i="14"/>
  <c r="N51" i="14"/>
  <c r="R51" i="14"/>
  <c r="C51" i="14"/>
  <c r="H51" i="14"/>
  <c r="L51" i="14"/>
  <c r="P51" i="14"/>
  <c r="T51" i="14"/>
  <c r="D51" i="14"/>
  <c r="J100" i="13"/>
  <c r="I51" i="14"/>
  <c r="N100" i="13"/>
  <c r="M51" i="14"/>
  <c r="L100" i="13"/>
  <c r="K51" i="14"/>
  <c r="G27" i="14"/>
  <c r="K27" i="14"/>
  <c r="O27" i="14"/>
  <c r="S27" i="14"/>
  <c r="H27" i="14"/>
  <c r="P27" i="14"/>
  <c r="I27" i="14"/>
  <c r="Q27" i="14"/>
  <c r="U27" i="14"/>
  <c r="F27" i="14"/>
  <c r="J27" i="14"/>
  <c r="N27" i="14"/>
  <c r="R27" i="14"/>
  <c r="C27" i="14"/>
  <c r="D27" i="14"/>
  <c r="L27" i="14"/>
  <c r="T27" i="14"/>
  <c r="E27" i="14"/>
  <c r="M27" i="14"/>
  <c r="U50" i="14"/>
  <c r="Q50" i="14"/>
  <c r="O50" i="14"/>
  <c r="I50" i="14"/>
  <c r="M50" i="14"/>
  <c r="K50" i="14"/>
  <c r="Q42" i="14"/>
  <c r="O42" i="14"/>
  <c r="U42" i="14"/>
  <c r="I42" i="14"/>
  <c r="K42" i="14"/>
  <c r="I34" i="14"/>
  <c r="U34" i="14"/>
  <c r="M34" i="14"/>
  <c r="K34" i="14"/>
  <c r="Q34" i="14"/>
  <c r="O34" i="14"/>
  <c r="Q26" i="14"/>
  <c r="I26" i="14"/>
  <c r="O26" i="14"/>
  <c r="M26" i="14"/>
  <c r="U26" i="14"/>
  <c r="K26" i="14"/>
  <c r="G50" i="14"/>
  <c r="E50" i="14"/>
  <c r="G26" i="14"/>
  <c r="C34" i="14"/>
  <c r="G42" i="14"/>
  <c r="E26" i="14"/>
  <c r="C50" i="14"/>
  <c r="G34" i="14"/>
  <c r="C26" i="14"/>
  <c r="C42" i="14"/>
  <c r="E34" i="14"/>
  <c r="E42" i="14"/>
  <c r="M42" i="14"/>
  <c r="E17" i="14" l="1"/>
  <c r="K17" i="14"/>
  <c r="I17" i="14"/>
  <c r="S17" i="14"/>
  <c r="AA17" i="14"/>
  <c r="AE17" i="14"/>
  <c r="W17" i="14"/>
  <c r="X18" i="13"/>
  <c r="S19" i="13" s="1"/>
  <c r="AC17" i="14"/>
  <c r="Y17" i="14"/>
  <c r="Z18" i="13"/>
  <c r="E111" i="13"/>
  <c r="I18" i="14"/>
  <c r="U18" i="14"/>
  <c r="K18" i="14"/>
  <c r="O18" i="14"/>
  <c r="Q18" i="14"/>
  <c r="G18" i="14"/>
  <c r="D19" i="13" l="1"/>
  <c r="E19" i="13"/>
  <c r="Z19" i="13"/>
  <c r="AC19" i="13"/>
  <c r="G19" i="13"/>
  <c r="Q19" i="13"/>
  <c r="L19" i="13"/>
  <c r="AF19" i="13"/>
  <c r="AD19" i="13"/>
  <c r="T19" i="13"/>
  <c r="P19" i="13"/>
  <c r="R19" i="13"/>
  <c r="AB19" i="13"/>
  <c r="I19" i="13"/>
  <c r="J19" i="13"/>
  <c r="U19" i="13"/>
  <c r="K19" i="13"/>
  <c r="AE19" i="13"/>
  <c r="N19" i="13"/>
  <c r="X19" i="13"/>
  <c r="W19" i="14" s="1"/>
  <c r="O19" i="13"/>
  <c r="W19" i="13"/>
  <c r="F19" i="13"/>
  <c r="V19" i="13"/>
  <c r="Y19" i="13"/>
  <c r="AA19" i="13"/>
  <c r="M19" i="13"/>
  <c r="H19" i="13"/>
  <c r="S18" i="14"/>
  <c r="AC18" i="14"/>
  <c r="AD96" i="13"/>
  <c r="AD108" i="13" s="1"/>
  <c r="AF96" i="13"/>
  <c r="AF108" i="13" s="1"/>
  <c r="AE18" i="14"/>
  <c r="AE19" i="14"/>
  <c r="W18" i="14"/>
  <c r="X96" i="13"/>
  <c r="X108" i="13" s="1"/>
  <c r="AA18" i="14"/>
  <c r="AB96" i="13"/>
  <c r="AB108" i="13" s="1"/>
  <c r="Y18" i="14"/>
  <c r="Z96" i="13"/>
  <c r="Z108" i="13" s="1"/>
  <c r="C18" i="14"/>
  <c r="M18" i="14"/>
  <c r="H96" i="13"/>
  <c r="H108" i="13" s="1"/>
  <c r="L96" i="13"/>
  <c r="L108" i="13" s="1"/>
  <c r="P96" i="13"/>
  <c r="P108" i="13" s="1"/>
  <c r="T96" i="13"/>
  <c r="T108" i="13" s="1"/>
  <c r="N96" i="13"/>
  <c r="N108" i="13" s="1"/>
  <c r="J96" i="13"/>
  <c r="J108" i="13" s="1"/>
  <c r="R96" i="13"/>
  <c r="R108" i="13" s="1"/>
  <c r="V96" i="13"/>
  <c r="V108" i="13" l="1"/>
  <c r="U6" i="14" s="1"/>
  <c r="AA19" i="14"/>
  <c r="W6" i="14"/>
  <c r="X101" i="13"/>
  <c r="X109" i="13" s="1"/>
  <c r="W7" i="14" s="1"/>
  <c r="AA6" i="14"/>
  <c r="AB101" i="13"/>
  <c r="AB109" i="13" s="1"/>
  <c r="AA7" i="14" s="1"/>
  <c r="AE6" i="14"/>
  <c r="AF101" i="13"/>
  <c r="AF109" i="13" s="1"/>
  <c r="AE7" i="14" s="1"/>
  <c r="Y19" i="14"/>
  <c r="AC6" i="14"/>
  <c r="AD101" i="13"/>
  <c r="AD109" i="13" s="1"/>
  <c r="AC7" i="14" s="1"/>
  <c r="AC19" i="14"/>
  <c r="Y6" i="14"/>
  <c r="Z101" i="13"/>
  <c r="Z109" i="13" s="1"/>
  <c r="Y7" i="14" s="1"/>
  <c r="V101" i="13"/>
  <c r="O6" i="14"/>
  <c r="P101" i="13"/>
  <c r="M6" i="14"/>
  <c r="N101" i="13"/>
  <c r="Q6" i="14"/>
  <c r="R101" i="13"/>
  <c r="S6" i="14"/>
  <c r="T101" i="13"/>
  <c r="K6" i="14"/>
  <c r="L101" i="13"/>
  <c r="I6" i="14"/>
  <c r="J101" i="13"/>
  <c r="J109" i="13" s="1"/>
  <c r="G6" i="14"/>
  <c r="H101" i="13"/>
  <c r="H109" i="13" s="1"/>
  <c r="K19" i="14"/>
  <c r="Q19" i="14"/>
  <c r="G19" i="14"/>
  <c r="M19" i="14"/>
  <c r="S19" i="14"/>
  <c r="C19" i="14"/>
  <c r="I19" i="14"/>
  <c r="O19" i="14"/>
  <c r="U19" i="14"/>
  <c r="E19" i="14"/>
  <c r="E18" i="14"/>
  <c r="D96" i="13"/>
  <c r="F96" i="13"/>
  <c r="F108" i="13" s="1"/>
  <c r="R112" i="13" l="1"/>
  <c r="R109" i="13"/>
  <c r="N112" i="13"/>
  <c r="N109" i="13"/>
  <c r="P112" i="13"/>
  <c r="P109" i="13"/>
  <c r="O7" i="14" s="1"/>
  <c r="T112" i="13"/>
  <c r="T109" i="13"/>
  <c r="S7" i="14" s="1"/>
  <c r="V112" i="13"/>
  <c r="V109" i="13"/>
  <c r="U7" i="14" s="1"/>
  <c r="L112" i="13"/>
  <c r="L109" i="13"/>
  <c r="K7" i="14" s="1"/>
  <c r="D108" i="13"/>
  <c r="D101" i="13"/>
  <c r="AB112" i="13"/>
  <c r="AA10" i="14" s="1"/>
  <c r="AD112" i="13"/>
  <c r="AC10" i="14" s="1"/>
  <c r="AF112" i="13"/>
  <c r="AE10" i="14" s="1"/>
  <c r="X112" i="13"/>
  <c r="W10" i="14" s="1"/>
  <c r="H112" i="13"/>
  <c r="J102" i="13"/>
  <c r="J110" i="13" s="1"/>
  <c r="J112" i="13"/>
  <c r="Z112" i="13"/>
  <c r="Y10" i="14" s="1"/>
  <c r="E108" i="13"/>
  <c r="D6" i="14" s="1"/>
  <c r="C6" i="14"/>
  <c r="E112" i="13"/>
  <c r="E6" i="14"/>
  <c r="F101" i="13"/>
  <c r="I7" i="14"/>
  <c r="G7" i="14"/>
  <c r="M7" i="14"/>
  <c r="Q7" i="14"/>
  <c r="H102" i="13" l="1"/>
  <c r="H110" i="13" s="1"/>
  <c r="F109" i="13"/>
  <c r="D112" i="13"/>
  <c r="E109" i="13"/>
  <c r="D109" i="13"/>
  <c r="J113" i="13"/>
  <c r="J114" i="13"/>
  <c r="H113" i="13"/>
  <c r="H114" i="13"/>
  <c r="R102" i="13"/>
  <c r="R110" i="13" s="1"/>
  <c r="F102" i="13"/>
  <c r="F110" i="13" s="1"/>
  <c r="F112" i="13"/>
  <c r="E10" i="14" s="1"/>
  <c r="D102" i="13"/>
  <c r="Z102" i="13"/>
  <c r="Z110" i="13" s="1"/>
  <c r="Y8" i="14" s="1"/>
  <c r="AB102" i="13"/>
  <c r="AB110" i="13" s="1"/>
  <c r="AA8" i="14" s="1"/>
  <c r="N102" i="13"/>
  <c r="N110" i="13" s="1"/>
  <c r="AF102" i="13"/>
  <c r="AF110" i="13" s="1"/>
  <c r="AE8" i="14" s="1"/>
  <c r="AD102" i="13"/>
  <c r="AD110" i="13" s="1"/>
  <c r="AC8" i="14" s="1"/>
  <c r="X102" i="13"/>
  <c r="X110" i="13" s="1"/>
  <c r="W8" i="14" s="1"/>
  <c r="L102" i="13"/>
  <c r="L110" i="13" s="1"/>
  <c r="P102" i="13"/>
  <c r="P110" i="13" s="1"/>
  <c r="V102" i="13"/>
  <c r="V110" i="13" s="1"/>
  <c r="T102" i="13"/>
  <c r="T110" i="13" s="1"/>
  <c r="E7" i="14"/>
  <c r="S10" i="14"/>
  <c r="M10" i="14"/>
  <c r="O10" i="14"/>
  <c r="U10" i="14"/>
  <c r="Q10" i="14"/>
  <c r="I10" i="14"/>
  <c r="K10" i="14"/>
  <c r="G10" i="14"/>
  <c r="D7" i="14"/>
  <c r="C7" i="14"/>
  <c r="E110" i="13" l="1"/>
  <c r="D110" i="13"/>
  <c r="AB113" i="13"/>
  <c r="AA11" i="14" s="1"/>
  <c r="AB114" i="13"/>
  <c r="AA12" i="14" s="1"/>
  <c r="Z113" i="13"/>
  <c r="Z114" i="13"/>
  <c r="D113" i="13"/>
  <c r="C11" i="14" s="1"/>
  <c r="D114" i="13"/>
  <c r="C12" i="14" s="1"/>
  <c r="P113" i="13"/>
  <c r="O11" i="14" s="1"/>
  <c r="P114" i="13"/>
  <c r="O12" i="14" s="1"/>
  <c r="F113" i="13"/>
  <c r="E11" i="14" s="1"/>
  <c r="F114" i="13"/>
  <c r="E12" i="14" s="1"/>
  <c r="L113" i="13"/>
  <c r="K11" i="14" s="1"/>
  <c r="L114" i="13"/>
  <c r="K12" i="14" s="1"/>
  <c r="R113" i="13"/>
  <c r="R114" i="13"/>
  <c r="N113" i="13"/>
  <c r="N114" i="13"/>
  <c r="X113" i="13"/>
  <c r="W11" i="14" s="1"/>
  <c r="X114" i="13"/>
  <c r="AD113" i="13"/>
  <c r="AC11" i="14" s="1"/>
  <c r="AD114" i="13"/>
  <c r="AC12" i="14" s="1"/>
  <c r="T113" i="13"/>
  <c r="S11" i="14" s="1"/>
  <c r="T114" i="13"/>
  <c r="S12" i="14" s="1"/>
  <c r="AF113" i="13"/>
  <c r="AE11" i="14" s="1"/>
  <c r="AF114" i="13"/>
  <c r="AE12" i="14" s="1"/>
  <c r="V113" i="13"/>
  <c r="U11" i="14" s="1"/>
  <c r="V114" i="13"/>
  <c r="G12" i="14"/>
  <c r="G11" i="14"/>
  <c r="Y12" i="14"/>
  <c r="Y11" i="14"/>
  <c r="M12" i="14"/>
  <c r="M11" i="14"/>
  <c r="U12" i="14"/>
  <c r="W12" i="14"/>
  <c r="I12" i="14"/>
  <c r="I11" i="14"/>
  <c r="E113" i="13"/>
  <c r="D11" i="14" s="1"/>
  <c r="E114" i="13"/>
  <c r="D12" i="14" s="1"/>
  <c r="D10" i="14"/>
  <c r="C10" i="14"/>
  <c r="Q12" i="14"/>
  <c r="Q9" i="14"/>
  <c r="E9" i="14"/>
  <c r="C9" i="14"/>
  <c r="D9" i="14"/>
  <c r="S9" i="14"/>
  <c r="K9" i="14"/>
  <c r="U9" i="14"/>
  <c r="I9" i="14"/>
  <c r="M9" i="14"/>
  <c r="G9" i="14"/>
  <c r="O9" i="14"/>
  <c r="G8" i="14"/>
  <c r="O8" i="14"/>
  <c r="K8" i="14"/>
  <c r="U8" i="14"/>
  <c r="I8" i="14"/>
  <c r="Q11" i="14"/>
  <c r="Q8" i="14"/>
  <c r="E8" i="14"/>
  <c r="M8" i="14"/>
  <c r="C8" i="14"/>
  <c r="D8" i="14"/>
  <c r="S8" i="14"/>
</calcChain>
</file>

<file path=xl/sharedStrings.xml><?xml version="1.0" encoding="utf-8"?>
<sst xmlns="http://schemas.openxmlformats.org/spreadsheetml/2006/main" count="258" uniqueCount="110">
  <si>
    <t>VALG AV POENGSKALA</t>
  </si>
  <si>
    <t>TILDELINGSKRITERIER</t>
  </si>
  <si>
    <t>UNDERKRITERIER</t>
  </si>
  <si>
    <t>Tilbud</t>
  </si>
  <si>
    <t>Tilbud 1</t>
  </si>
  <si>
    <t>Tilbud 2</t>
  </si>
  <si>
    <t>Leverandør</t>
  </si>
  <si>
    <t>GENERELL INFORMASJON</t>
  </si>
  <si>
    <t>Tittel på konkurranse</t>
  </si>
  <si>
    <t>Websaksnr.</t>
  </si>
  <si>
    <t>Tilbud 3</t>
  </si>
  <si>
    <t>Tilbud 4</t>
  </si>
  <si>
    <t>Tilbud 5</t>
  </si>
  <si>
    <t>Tilbud 6</t>
  </si>
  <si>
    <t>Tilbud 7</t>
  </si>
  <si>
    <t>Tilbud 8</t>
  </si>
  <si>
    <t>Tilbud 9</t>
  </si>
  <si>
    <t>Tilbud 10</t>
  </si>
  <si>
    <t>Poengskala</t>
  </si>
  <si>
    <t>Poengskalaliste</t>
  </si>
  <si>
    <t>0-6 poeng</t>
  </si>
  <si>
    <t>0-10 poeng</t>
  </si>
  <si>
    <t>Makspoeng</t>
  </si>
  <si>
    <t>Tildelingskriterium 1</t>
  </si>
  <si>
    <t>Tildelingskriterium 2</t>
  </si>
  <si>
    <t>Tildelingskriterium 3</t>
  </si>
  <si>
    <t>Tildelingskriterium 4</t>
  </si>
  <si>
    <t>Tildelingskriterium 5</t>
  </si>
  <si>
    <t>Tildelingskriterium</t>
  </si>
  <si>
    <t>Tildelingskriterierliste</t>
  </si>
  <si>
    <t>Ja</t>
  </si>
  <si>
    <t>Nei</t>
  </si>
  <si>
    <t>Underkriterier</t>
  </si>
  <si>
    <t>Pris</t>
  </si>
  <si>
    <t>Underkriterium 1</t>
  </si>
  <si>
    <t>Underkriterium 2</t>
  </si>
  <si>
    <t>Underkriterium 3</t>
  </si>
  <si>
    <t>Underkriterium 4</t>
  </si>
  <si>
    <t>Underkriterium 5</t>
  </si>
  <si>
    <t>Underkriterium 6</t>
  </si>
  <si>
    <t>Underkriterium 7</t>
  </si>
  <si>
    <t>Underkriterium 8</t>
  </si>
  <si>
    <t>Underkriterium 9</t>
  </si>
  <si>
    <t>Underkriterium 10</t>
  </si>
  <si>
    <t>Vekt i %</t>
  </si>
  <si>
    <t>Underkriterium</t>
  </si>
  <si>
    <t>ingen underkriterier = da må kriteriet og vektingen hentes inn</t>
  </si>
  <si>
    <t>Gjøremål</t>
  </si>
  <si>
    <t>Elementer som kan limes inn i tildelsingbrev</t>
  </si>
  <si>
    <t>hvis denne er nei, så må endringer skje i tildelingsfanen</t>
  </si>
  <si>
    <t>for eksempel at underkriterier fjenes osv</t>
  </si>
  <si>
    <t>Poeng</t>
  </si>
  <si>
    <t>tildelingsbrev fylle inn info</t>
  </si>
  <si>
    <t>for eksempel poengskala osv</t>
  </si>
  <si>
    <t>datavalidering på poeng?</t>
  </si>
  <si>
    <t>Fane med feilmeldinger?</t>
  </si>
  <si>
    <t>Lav_U1</t>
  </si>
  <si>
    <t>Lav_U2</t>
  </si>
  <si>
    <t>Lav_U3</t>
  </si>
  <si>
    <t>Lav_U4</t>
  </si>
  <si>
    <t>Lav_U5</t>
  </si>
  <si>
    <t>Lav_U6</t>
  </si>
  <si>
    <t>Lav_U7</t>
  </si>
  <si>
    <t>Lav_U8</t>
  </si>
  <si>
    <t>Lav_U9</t>
  </si>
  <si>
    <t>Lav_U10</t>
  </si>
  <si>
    <t>veiledning: hva gjør man hvis noen har pris 0 kr=</t>
  </si>
  <si>
    <t>forklare prismodell</t>
  </si>
  <si>
    <t>hvis -poeng får de 0</t>
  </si>
  <si>
    <t>Laveste pris pr underkriterium</t>
  </si>
  <si>
    <t>ja/nei underkrit</t>
  </si>
  <si>
    <t>UTREGNINGER</t>
  </si>
  <si>
    <t>Vekt</t>
  </si>
  <si>
    <t>rangering etter rang</t>
  </si>
  <si>
    <t>via vlookup?</t>
  </si>
  <si>
    <t>søker opp nr 1 og henter info</t>
  </si>
  <si>
    <t>Kriterium</t>
  </si>
  <si>
    <t>Sum</t>
  </si>
  <si>
    <t>Oppjustering</t>
  </si>
  <si>
    <t>Vekting</t>
  </si>
  <si>
    <t>feil hvis man bruker feil skala</t>
  </si>
  <si>
    <t>Hvem gjorde det best på T1: tekst med leverandør som gjorde det best</t>
  </si>
  <si>
    <t>Sammendrag på hver leverandør som hjelp i tildelingsbrev</t>
  </si>
  <si>
    <t>http://www.anskaffelser.no/tildelingskriterier-utforming-og-evaluering/evalueringsmodeller/vekting-av-tildelingskriterier-og-bruk-av-poengskala</t>
  </si>
  <si>
    <t>http://www.anskaffelser.no/tildelingskriterier-utforming-og-evaluering/evalueringsmodeller/juss-og-rettspraksis</t>
  </si>
  <si>
    <t>OPPSUMMERING</t>
  </si>
  <si>
    <t>Vektet poeng</t>
  </si>
  <si>
    <t>Rangering</t>
  </si>
  <si>
    <t>TOTALT</t>
  </si>
  <si>
    <t>SUMMERING</t>
  </si>
  <si>
    <t>TABELL TIL OPPSUMMERING</t>
  </si>
  <si>
    <t>VARIABLER</t>
  </si>
  <si>
    <t>Evalueringsskjema</t>
  </si>
  <si>
    <t>Prismodelliste</t>
  </si>
  <si>
    <t>Lineær modell</t>
  </si>
  <si>
    <t>Forholdsmessig modell</t>
  </si>
  <si>
    <t>VALG AV PRISMODELL</t>
  </si>
  <si>
    <t>Prismodell</t>
  </si>
  <si>
    <t>INFORMASJON OM KONKURRANSE</t>
  </si>
  <si>
    <t>INFORMASJON OM LEVERANDØRER</t>
  </si>
  <si>
    <t>maks poeng på en underkriterielinje skal være maks poeng</t>
  </si>
  <si>
    <t>lineær rødt hvis minuspoeng</t>
  </si>
  <si>
    <t>hvis lev 0 så må denne bli tom</t>
  </si>
  <si>
    <t>VEILEDNING</t>
  </si>
  <si>
    <t>KONTROLL</t>
  </si>
  <si>
    <t>Tilbud 11</t>
  </si>
  <si>
    <t>Tilbud 12</t>
  </si>
  <si>
    <t>Tilbud 13</t>
  </si>
  <si>
    <t>Tilbud 14</t>
  </si>
  <si>
    <t>Tilbud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</si>
</sst>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5" x14ac:knownFonts="1">
    <font>
      <sz val="11"/>
      <color theme="1"/>
      <name val="Calibri Light"/>
      <family val="2"/>
      <scheme val="minor"/>
    </font>
    <font>
      <sz val="11"/>
      <color theme="1"/>
      <name val="Calibri Light"/>
      <family val="2"/>
      <scheme val="minor"/>
    </font>
    <font>
      <b/>
      <sz val="11"/>
      <color theme="1"/>
      <name val="Calibri Light"/>
      <family val="2"/>
      <scheme val="minor"/>
    </font>
    <font>
      <sz val="18"/>
      <color theme="1"/>
      <name val="Calibri"/>
      <family val="2"/>
      <scheme val="major"/>
    </font>
    <font>
      <sz val="26"/>
      <color theme="1"/>
      <name val="Calibri"/>
      <family val="2"/>
      <scheme val="major"/>
    </font>
    <font>
      <i/>
      <u/>
      <sz val="9"/>
      <color rgb="FF000099"/>
      <name val="Calibri Light"/>
      <family val="2"/>
      <scheme val="minor"/>
    </font>
    <font>
      <b/>
      <sz val="11"/>
      <color rgb="FFFF0000"/>
      <name val="Calibri Light"/>
      <family val="2"/>
      <scheme val="minor"/>
    </font>
    <font>
      <i/>
      <sz val="11"/>
      <color theme="1"/>
      <name val="Calibri Light"/>
      <family val="2"/>
      <scheme val="minor"/>
    </font>
    <font>
      <sz val="10"/>
      <color theme="1"/>
      <name val="Calibri Light"/>
      <family val="2"/>
      <scheme val="minor"/>
    </font>
    <font>
      <sz val="14"/>
      <color theme="1"/>
      <name val="Calibri Light"/>
      <family val="2"/>
      <scheme val="minor"/>
    </font>
    <font>
      <b/>
      <sz val="11"/>
      <color theme="0"/>
      <name val="Calibri Light"/>
      <family val="2"/>
      <scheme val="minor"/>
    </font>
    <font>
      <sz val="11"/>
      <color theme="0"/>
      <name val="Calibri Light"/>
      <family val="2"/>
      <scheme val="minor"/>
    </font>
    <font>
      <b/>
      <sz val="11"/>
      <color rgb="FF3F3F3F"/>
      <name val="Calibri Light"/>
      <family val="2"/>
      <scheme val="minor"/>
    </font>
    <font>
      <sz val="18"/>
      <color theme="1"/>
      <name val="Calibri Light"/>
      <family val="2"/>
      <scheme val="minor"/>
    </font>
    <font>
      <sz val="8"/>
      <name val="Calibri Light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3" borderId="1" applyNumberFormat="0" applyFont="0" applyAlignment="0" applyProtection="0"/>
    <xf numFmtId="0" fontId="3" fillId="0" borderId="0" applyNumberFormat="0" applyFill="0" applyBorder="0" applyAlignment="0" applyProtection="0"/>
    <xf numFmtId="0" fontId="1" fillId="4" borderId="1" applyNumberFormat="0" applyFont="0" applyAlignment="0" applyProtection="0"/>
    <xf numFmtId="164" fontId="1" fillId="0" borderId="0" applyFont="0" applyFill="0" applyBorder="0" applyAlignment="0" applyProtection="0"/>
    <xf numFmtId="0" fontId="12" fillId="2" borderId="4" applyNumberFormat="0" applyAlignment="0" applyProtection="0"/>
  </cellStyleXfs>
  <cellXfs count="52">
    <xf numFmtId="0" fontId="0" fillId="0" borderId="0" xfId="0"/>
    <xf numFmtId="0" fontId="3" fillId="0" borderId="0" xfId="3"/>
    <xf numFmtId="0" fontId="4" fillId="0" borderId="0" xfId="3" applyFont="1"/>
    <xf numFmtId="0" fontId="0" fillId="3" borderId="1" xfId="2" applyFont="1"/>
    <xf numFmtId="0" fontId="2" fillId="0" borderId="0" xfId="0" applyFont="1"/>
    <xf numFmtId="0" fontId="5" fillId="0" borderId="0" xfId="0" applyFont="1"/>
    <xf numFmtId="9" fontId="0" fillId="3" borderId="1" xfId="1" applyFont="1" applyFill="1" applyBorder="1"/>
    <xf numFmtId="0" fontId="6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8" fillId="3" borderId="1" xfId="2" applyFont="1" applyAlignment="1">
      <alignment vertical="top"/>
    </xf>
    <xf numFmtId="0" fontId="0" fillId="4" borderId="1" xfId="4" applyFont="1" applyAlignment="1">
      <alignment vertical="top"/>
    </xf>
    <xf numFmtId="0" fontId="2" fillId="4" borderId="1" xfId="4" applyFont="1"/>
    <xf numFmtId="0" fontId="9" fillId="3" borderId="1" xfId="2" applyFont="1" applyAlignment="1">
      <alignment horizontal="center"/>
    </xf>
    <xf numFmtId="0" fontId="2" fillId="4" borderId="1" xfId="4" applyFont="1" applyAlignment="1">
      <alignment horizontal="right"/>
    </xf>
    <xf numFmtId="9" fontId="0" fillId="0" borderId="0" xfId="0" applyNumberFormat="1"/>
    <xf numFmtId="0" fontId="11" fillId="0" borderId="0" xfId="0" applyFont="1"/>
    <xf numFmtId="0" fontId="0" fillId="4" borderId="1" xfId="4" applyFont="1"/>
    <xf numFmtId="9" fontId="0" fillId="4" borderId="1" xfId="4" applyNumberFormat="1" applyFont="1"/>
    <xf numFmtId="2" fontId="0" fillId="4" borderId="1" xfId="4" applyNumberFormat="1" applyFont="1"/>
    <xf numFmtId="0" fontId="10" fillId="5" borderId="1" xfId="4" applyFont="1" applyFill="1"/>
    <xf numFmtId="0" fontId="10" fillId="5" borderId="1" xfId="4" applyFont="1" applyFill="1" applyAlignment="1">
      <alignment horizontal="right"/>
    </xf>
    <xf numFmtId="0" fontId="10" fillId="5" borderId="2" xfId="4" applyFont="1" applyFill="1" applyBorder="1"/>
    <xf numFmtId="0" fontId="0" fillId="4" borderId="2" xfId="4" applyFont="1" applyBorder="1"/>
    <xf numFmtId="0" fontId="0" fillId="4" borderId="3" xfId="4" applyFont="1" applyBorder="1"/>
    <xf numFmtId="0" fontId="2" fillId="6" borderId="1" xfId="4" applyFont="1" applyFill="1"/>
    <xf numFmtId="0" fontId="0" fillId="6" borderId="1" xfId="4" applyFont="1" applyFill="1"/>
    <xf numFmtId="2" fontId="2" fillId="6" borderId="1" xfId="4" applyNumberFormat="1" applyFont="1" applyFill="1"/>
    <xf numFmtId="9" fontId="0" fillId="6" borderId="1" xfId="4" applyNumberFormat="1" applyFont="1" applyFill="1"/>
    <xf numFmtId="2" fontId="10" fillId="6" borderId="1" xfId="4" applyNumberFormat="1" applyFont="1" applyFill="1"/>
    <xf numFmtId="9" fontId="2" fillId="6" borderId="1" xfId="4" applyNumberFormat="1" applyFont="1" applyFill="1"/>
    <xf numFmtId="0" fontId="10" fillId="5" borderId="3" xfId="4" applyFont="1" applyFill="1" applyBorder="1"/>
    <xf numFmtId="0" fontId="2" fillId="6" borderId="2" xfId="4" applyFont="1" applyFill="1" applyBorder="1"/>
    <xf numFmtId="0" fontId="2" fillId="6" borderId="3" xfId="4" applyFont="1" applyFill="1" applyBorder="1"/>
    <xf numFmtId="0" fontId="12" fillId="2" borderId="4" xfId="6"/>
    <xf numFmtId="1" fontId="2" fillId="6" borderId="1" xfId="4" applyNumberFormat="1" applyFont="1" applyFill="1"/>
    <xf numFmtId="0" fontId="4" fillId="0" borderId="0" xfId="0" applyFont="1" applyFill="1" applyAlignment="1">
      <alignment horizontal="center" vertical="center"/>
    </xf>
    <xf numFmtId="0" fontId="0" fillId="0" borderId="0" xfId="0" applyFont="1" applyFill="1"/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/>
    <xf numFmtId="2" fontId="9" fillId="0" borderId="1" xfId="2" applyNumberFormat="1" applyFont="1" applyFill="1" applyAlignment="1">
      <alignment horizontal="right"/>
    </xf>
    <xf numFmtId="2" fontId="1" fillId="0" borderId="0" xfId="0" applyNumberFormat="1" applyFont="1" applyAlignment="1">
      <alignment horizontal="right"/>
    </xf>
    <xf numFmtId="0" fontId="10" fillId="5" borderId="5" xfId="4" applyFont="1" applyFill="1" applyBorder="1" applyAlignment="1">
      <alignment horizontal="left"/>
    </xf>
    <xf numFmtId="0" fontId="10" fillId="5" borderId="5" xfId="4" applyFont="1" applyFill="1" applyBorder="1" applyAlignment="1">
      <alignment horizontal="right"/>
    </xf>
    <xf numFmtId="0" fontId="0" fillId="4" borderId="0" xfId="4" applyFont="1" applyBorder="1"/>
    <xf numFmtId="2" fontId="0" fillId="4" borderId="0" xfId="4" applyNumberFormat="1" applyFont="1" applyBorder="1"/>
    <xf numFmtId="1" fontId="0" fillId="4" borderId="0" xfId="4" applyNumberFormat="1" applyFont="1" applyBorder="1"/>
    <xf numFmtId="0" fontId="0" fillId="4" borderId="1" xfId="4" applyFont="1" applyAlignment="1">
      <alignment vertical="top" wrapText="1"/>
    </xf>
    <xf numFmtId="4" fontId="1" fillId="3" borderId="1" xfId="5" applyNumberFormat="1" applyFont="1" applyFill="1" applyBorder="1" applyAlignment="1">
      <alignment horizontal="right" vertical="top"/>
    </xf>
    <xf numFmtId="0" fontId="8" fillId="3" borderId="1" xfId="2" applyFont="1" applyAlignment="1">
      <alignment vertical="top" wrapText="1"/>
    </xf>
    <xf numFmtId="3" fontId="0" fillId="0" borderId="0" xfId="0" applyNumberFormat="1"/>
  </cellXfs>
  <cellStyles count="7">
    <cellStyle name="Komma" xfId="5" builtinId="3"/>
    <cellStyle name="Merknad" xfId="2" builtinId="10"/>
    <cellStyle name="Merknad 3" xfId="4" xr:uid="{00000000-0005-0000-0000-000002000000}"/>
    <cellStyle name="Normal" xfId="0" builtinId="0"/>
    <cellStyle name="Prosent" xfId="1" builtinId="5"/>
    <cellStyle name="Stil 1" xfId="3" xr:uid="{00000000-0005-0000-0000-000005000000}"/>
    <cellStyle name="Utdata" xfId="6" builtinId="21"/>
  </cellStyles>
  <dxfs count="54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numFmt numFmtId="1" formatCode="0"/>
    </dxf>
    <dxf>
      <font>
        <b/>
        <i val="0"/>
      </font>
      <fill>
        <patternFill>
          <bgColor theme="2"/>
        </patternFill>
      </fill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border>
        <left style="thin">
          <color theme="1" tint="0.59996337778862885"/>
        </left>
        <right style="thin">
          <color theme="1" tint="0.59996337778862885"/>
        </right>
        <top style="thin">
          <color theme="1" tint="0.59996337778862885"/>
        </top>
        <bottom style="thin">
          <color theme="1" tint="0.59996337778862885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66FF"/>
      <color rgb="FFFFFFCC"/>
      <color rgb="FF0000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209550</xdr:colOff>
      <xdr:row>14</xdr:row>
      <xdr:rowOff>104775</xdr:rowOff>
    </xdr:to>
    <xdr:sp macro="" textlink="">
      <xdr:nvSpPr>
        <xdr:cNvPr id="10" name="TekstSylinde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33375" y="619125"/>
          <a:ext cx="6915150" cy="2390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/>
            <a:t>Lineær modell</a:t>
          </a:r>
        </a:p>
        <a:p>
          <a:r>
            <a:rPr lang="nb-NO" sz="1100"/>
            <a:t> </a:t>
          </a:r>
        </a:p>
        <a:p>
          <a:r>
            <a:rPr lang="nb-NO" sz="1100"/>
            <a:t>Basismodell: Basis lineær modell innebærer at forskjeller i poengscore gjenspeiler den prosentmessige forskjellen i pris (fra laveste tilbud). Formelen kan beskrives slik:</a:t>
          </a:r>
        </a:p>
        <a:p>
          <a:r>
            <a:rPr lang="nb-NO" sz="1100"/>
            <a:t> </a:t>
          </a:r>
        </a:p>
        <a:p>
          <a:r>
            <a:rPr lang="nb-NO" sz="1100"/>
            <a:t> </a:t>
          </a:r>
        </a:p>
        <a:p>
          <a:endParaRPr lang="nb-NO" sz="1100"/>
        </a:p>
        <a:p>
          <a:endParaRPr lang="nb-NO" sz="1100"/>
        </a:p>
        <a:p>
          <a:endParaRPr lang="nb-NO" sz="1100"/>
        </a:p>
        <a:p>
          <a:r>
            <a:rPr lang="nb-NO" sz="1100"/>
            <a:t>En generell utfordring med bruk av den lineære metoden er at tilbud som er mer enn dobbelt så dyre som billigste tilbud oppnår minuspoeng, som i realiteten innebærer å øke poengspennet og dermed oppnår tildelingskriteriet større vekt enn tilsiktet. Dersom modellen gir negative poeng for vurdering av pris men ikke for øvrige kriterier, vil dette være ulovlig, jf. KOFA-sak 2007/131. Heller ikke det å gi alle tilbud som er mer enn dobbelt så dyre 0 poeng er lovlig.</a:t>
          </a:r>
        </a:p>
        <a:p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133349</xdr:rowOff>
    </xdr:from>
    <xdr:to>
      <xdr:col>4</xdr:col>
      <xdr:colOff>0</xdr:colOff>
      <xdr:row>6</xdr:row>
      <xdr:rowOff>171450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33375" y="561974"/>
          <a:ext cx="8429625" cy="9906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100"/>
            <a:t>I dette arket skal informasjon</a:t>
          </a:r>
          <a:r>
            <a:rPr lang="nb-NO" sz="1100" baseline="0"/>
            <a:t> om konkurransen fylles inn. Informasjonen som blir lagt inn i dette arket blir brukt videre i utregninger.</a:t>
          </a:r>
        </a:p>
        <a:p>
          <a:pPr algn="l"/>
          <a:r>
            <a:rPr lang="nb-NO" sz="1100" baseline="0"/>
            <a:t> </a:t>
          </a:r>
          <a:endParaRPr lang="nb-NO" sz="1100"/>
        </a:p>
        <a:p>
          <a:pPr algn="l"/>
          <a:r>
            <a:rPr lang="nb-NO" sz="1100"/>
            <a:t>Alle gule felt kan/skal fylles inn.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27</xdr:row>
      <xdr:rowOff>0</xdr:rowOff>
    </xdr:from>
    <xdr:to>
      <xdr:col>12</xdr:col>
      <xdr:colOff>457200</xdr:colOff>
      <xdr:row>32</xdr:row>
      <xdr:rowOff>85725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6705600" y="5143500"/>
          <a:ext cx="381000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http://www.anskaffelser.no/tildelingskriterier-utforming-og-evaluering/evalueringsmodeller/vekting-av-tildelingskriterier-og-bruk-av-poengskala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Baerumkommune">
  <a:themeElements>
    <a:clrScheme name="BaerumKommune">
      <a:dk1>
        <a:srgbClr val="4D4D4D"/>
      </a:dk1>
      <a:lt1>
        <a:srgbClr val="FFFFFF"/>
      </a:lt1>
      <a:dk2>
        <a:srgbClr val="459F67"/>
      </a:dk2>
      <a:lt2>
        <a:srgbClr val="F5F7F4"/>
      </a:lt2>
      <a:accent1>
        <a:srgbClr val="F5F7F4"/>
      </a:accent1>
      <a:accent2>
        <a:srgbClr val="3C3E3E"/>
      </a:accent2>
      <a:accent3>
        <a:srgbClr val="459F67"/>
      </a:accent3>
      <a:accent4>
        <a:srgbClr val="31724D"/>
      </a:accent4>
      <a:accent5>
        <a:srgbClr val="BDDBC6"/>
      </a:accent5>
      <a:accent6>
        <a:srgbClr val="70AD47"/>
      </a:accent6>
      <a:hlink>
        <a:srgbClr val="0563C1"/>
      </a:hlink>
      <a:folHlink>
        <a:srgbClr val="954F72"/>
      </a:folHlink>
    </a:clrScheme>
    <a:fontScheme name="BaerumKommune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D3:D5"/>
  <sheetViews>
    <sheetView showGridLines="0" workbookViewId="0"/>
  </sheetViews>
  <sheetFormatPr baseColWidth="10" defaultColWidth="11" defaultRowHeight="15" x14ac:dyDescent="0.25"/>
  <cols>
    <col min="1" max="1" width="4.375" style="37" customWidth="1"/>
    <col min="2" max="16384" width="11" style="37"/>
  </cols>
  <sheetData>
    <row r="3" spans="4:4" ht="33.75" x14ac:dyDescent="0.25">
      <c r="D3" s="36" t="str">
        <f>UPPER(Tittel_på_konkurranse)</f>
        <v/>
      </c>
    </row>
    <row r="4" spans="4:4" ht="23.25" x14ac:dyDescent="0.25">
      <c r="D4" s="38" t="s">
        <v>92</v>
      </c>
    </row>
    <row r="5" spans="4:4" ht="18.75" x14ac:dyDescent="0.25">
      <c r="D5" s="39" t="str">
        <f>"Websaksnr: "&amp;Websaksnr.</f>
        <v xml:space="preserve">Websaksnr: 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AH164"/>
  <sheetViews>
    <sheetView showGridLines="0" workbookViewId="0"/>
  </sheetViews>
  <sheetFormatPr baseColWidth="10" defaultRowHeight="15" x14ac:dyDescent="0.25"/>
  <cols>
    <col min="1" max="1" width="4.375" customWidth="1"/>
    <col min="2" max="2" width="23.25" customWidth="1"/>
    <col min="3" max="3" width="6.5" bestFit="1" customWidth="1"/>
    <col min="4" max="4" width="12.5" bestFit="1" customWidth="1"/>
    <col min="5" max="5" width="4.75" style="16" customWidth="1"/>
    <col min="6" max="6" width="12.5" bestFit="1" customWidth="1"/>
    <col min="7" max="7" width="4.75" style="16" customWidth="1"/>
    <col min="8" max="8" width="12.5" bestFit="1" customWidth="1"/>
    <col min="9" max="9" width="4.75" style="16" customWidth="1"/>
    <col min="10" max="10" width="12.5" bestFit="1" customWidth="1"/>
    <col min="11" max="11" width="4.75" style="16" customWidth="1"/>
    <col min="12" max="12" width="12.5" bestFit="1" customWidth="1"/>
    <col min="13" max="13" width="4.75" style="16" customWidth="1"/>
    <col min="14" max="14" width="12.5" bestFit="1" customWidth="1"/>
    <col min="15" max="15" width="4.75" style="16" customWidth="1"/>
    <col min="16" max="16" width="12.5" bestFit="1" customWidth="1"/>
    <col min="17" max="17" width="4.75" style="16" customWidth="1"/>
    <col min="18" max="18" width="12.5" bestFit="1" customWidth="1"/>
    <col min="19" max="19" width="4.75" style="16" customWidth="1"/>
    <col min="20" max="20" width="12.5" customWidth="1"/>
    <col min="21" max="21" width="4.75" style="16" customWidth="1"/>
    <col min="22" max="22" width="13.625" bestFit="1" customWidth="1"/>
    <col min="23" max="23" width="5" customWidth="1"/>
    <col min="24" max="24" width="15" customWidth="1"/>
    <col min="25" max="25" width="4.75" customWidth="1"/>
    <col min="26" max="26" width="13.375" customWidth="1"/>
    <col min="27" max="27" width="5.125" customWidth="1"/>
    <col min="28" max="28" width="13.125" customWidth="1"/>
    <col min="29" max="29" width="4.75" customWidth="1"/>
    <col min="30" max="30" width="13.375" customWidth="1"/>
    <col min="31" max="31" width="5.5" customWidth="1"/>
    <col min="32" max="32" width="13.375" customWidth="1"/>
    <col min="33" max="33" width="4.75" customWidth="1"/>
  </cols>
  <sheetData>
    <row r="1" spans="2:32" ht="33.75" x14ac:dyDescent="0.5">
      <c r="B1" s="2" t="s">
        <v>71</v>
      </c>
      <c r="C1" s="2"/>
      <c r="W1" s="16"/>
      <c r="Y1" s="16"/>
      <c r="AA1" s="16"/>
      <c r="AC1" s="16"/>
      <c r="AE1" s="16"/>
    </row>
    <row r="2" spans="2:32" x14ac:dyDescent="0.25">
      <c r="W2" s="16"/>
      <c r="Y2" s="16"/>
      <c r="AA2" s="16"/>
      <c r="AC2" s="16"/>
      <c r="AE2" s="16"/>
    </row>
    <row r="3" spans="2:32" ht="23.25" x14ac:dyDescent="0.35">
      <c r="B3" s="1" t="str">
        <f>UPPER(Tildelingskriterium_1)&amp;" "&amp;"("&amp;TEXT(INFORMASJON!D47,"0%")&amp;")"</f>
        <v>PRIS (0%)</v>
      </c>
      <c r="W3" s="16"/>
      <c r="Y3" s="16"/>
      <c r="AA3" s="16"/>
      <c r="AC3" s="16"/>
      <c r="AE3" s="16"/>
    </row>
    <row r="4" spans="2:32" x14ac:dyDescent="0.25">
      <c r="W4" s="16"/>
      <c r="Y4" s="16"/>
      <c r="AA4" s="16"/>
      <c r="AC4" s="16"/>
      <c r="AE4" s="16"/>
    </row>
    <row r="5" spans="2:32" x14ac:dyDescent="0.25">
      <c r="B5" s="20" t="s">
        <v>76</v>
      </c>
      <c r="C5" s="21" t="s">
        <v>72</v>
      </c>
      <c r="D5" s="21">
        <f>Tilbud_1</f>
        <v>0</v>
      </c>
      <c r="E5" s="21"/>
      <c r="F5" s="21">
        <f>Tilbud_2</f>
        <v>0</v>
      </c>
      <c r="G5" s="21"/>
      <c r="H5" s="21">
        <f>Tilbud_3</f>
        <v>0</v>
      </c>
      <c r="I5" s="21"/>
      <c r="J5" s="21">
        <f>Tilbud_4</f>
        <v>0</v>
      </c>
      <c r="K5" s="21"/>
      <c r="L5" s="21">
        <f>Tilbud_5</f>
        <v>0</v>
      </c>
      <c r="M5" s="21"/>
      <c r="N5" s="21">
        <f>Tilbud_6</f>
        <v>0</v>
      </c>
      <c r="O5" s="21"/>
      <c r="P5" s="21">
        <f>Tilbud_7</f>
        <v>0</v>
      </c>
      <c r="Q5" s="21"/>
      <c r="R5" s="21">
        <f>Tilbud_8</f>
        <v>0</v>
      </c>
      <c r="S5" s="21"/>
      <c r="T5" s="21">
        <f>Tilbud_9</f>
        <v>0</v>
      </c>
      <c r="U5" s="21"/>
      <c r="V5" s="21">
        <f>Tilbud_10</f>
        <v>0</v>
      </c>
      <c r="W5" s="21"/>
      <c r="X5" s="21">
        <f>Tilbud_11</f>
        <v>0</v>
      </c>
      <c r="Y5" s="21"/>
      <c r="Z5" s="21">
        <f>Tilbud_12</f>
        <v>0</v>
      </c>
      <c r="AA5" s="21"/>
      <c r="AB5" s="21">
        <f>Tilbud_13</f>
        <v>0</v>
      </c>
      <c r="AC5" s="21"/>
      <c r="AD5" s="21">
        <f>Tilbud_14</f>
        <v>0</v>
      </c>
      <c r="AE5" s="21"/>
      <c r="AF5" s="21">
        <f>Tilbud_15</f>
        <v>0</v>
      </c>
    </row>
    <row r="6" spans="2:32" x14ac:dyDescent="0.25">
      <c r="B6" s="17">
        <f>IF(INFORMASJON!E47="Nei",Tildelingskriterium_1,INFORMASJON!C59)</f>
        <v>0</v>
      </c>
      <c r="C6" s="18">
        <f>IF(INFORMASJON!E47="Nei",1,INFORMASJON!D59)</f>
        <v>0</v>
      </c>
      <c r="D6" s="19">
        <f>IFERROR(PRIS!D6*$C$6,0)</f>
        <v>0</v>
      </c>
      <c r="E6" s="19">
        <f>IFERROR(PRIS!E6*$C$6,0)</f>
        <v>0</v>
      </c>
      <c r="F6" s="19">
        <f>IFERROR(PRIS!F6*$C$6,0)</f>
        <v>0</v>
      </c>
      <c r="G6" s="19">
        <f>IFERROR(PRIS!G6*$C$6,0)</f>
        <v>0</v>
      </c>
      <c r="H6" s="19">
        <f>IFERROR(PRIS!H6*$C$6,0)</f>
        <v>0</v>
      </c>
      <c r="I6" s="19">
        <f>IFERROR(PRIS!I6*$C$6,0)</f>
        <v>0</v>
      </c>
      <c r="J6" s="19">
        <f>IFERROR(PRIS!J6*$C$6,0)</f>
        <v>0</v>
      </c>
      <c r="K6" s="19">
        <f>IFERROR(PRIS!K6*$C$6,0)</f>
        <v>0</v>
      </c>
      <c r="L6" s="19">
        <f>IFERROR(PRIS!L6*$C$6,0)</f>
        <v>0</v>
      </c>
      <c r="M6" s="19">
        <f>IFERROR(PRIS!M6*$C$6,0)</f>
        <v>0</v>
      </c>
      <c r="N6" s="19">
        <f>IFERROR(PRIS!N6*$C$6,0)</f>
        <v>0</v>
      </c>
      <c r="O6" s="19">
        <f>IFERROR(PRIS!O6*$C$6,0)</f>
        <v>0</v>
      </c>
      <c r="P6" s="19">
        <f>IFERROR(PRIS!P6*$C$6,0)</f>
        <v>0</v>
      </c>
      <c r="Q6" s="19">
        <f>IFERROR(PRIS!Q6*$C$6,0)</f>
        <v>0</v>
      </c>
      <c r="R6" s="19">
        <f>IFERROR(PRIS!R6*$C$6,0)</f>
        <v>0</v>
      </c>
      <c r="S6" s="19">
        <f>IFERROR(PRIS!S6*$C$6,0)</f>
        <v>0</v>
      </c>
      <c r="T6" s="19">
        <f>IFERROR(PRIS!T6*$C$6,0)</f>
        <v>0</v>
      </c>
      <c r="U6" s="19">
        <f>IFERROR(PRIS!U6*$C$6,0)</f>
        <v>0</v>
      </c>
      <c r="V6" s="19">
        <f>IFERROR(PRIS!V6*$C$6,0)</f>
        <v>0</v>
      </c>
      <c r="W6" s="19">
        <f>IFERROR(PRIS!W6*$C$6,0)</f>
        <v>0</v>
      </c>
      <c r="X6" s="19">
        <f>IFERROR(PRIS!X6*$C$6,0)</f>
        <v>0</v>
      </c>
      <c r="Y6" s="19">
        <f>IFERROR(PRIS!Y6*$C$6,0)</f>
        <v>0</v>
      </c>
      <c r="Z6" s="19">
        <f>IFERROR(PRIS!Z6*$C$6,0)</f>
        <v>0</v>
      </c>
      <c r="AA6" s="19">
        <f>IFERROR(PRIS!AA6*$C$6,0)</f>
        <v>0</v>
      </c>
      <c r="AB6" s="19">
        <f>IFERROR(PRIS!AB6*$C$6,0)</f>
        <v>0</v>
      </c>
      <c r="AC6" s="19">
        <f>IFERROR(PRIS!AC6*$C$6,0)</f>
        <v>0</v>
      </c>
      <c r="AD6" s="19">
        <f>IFERROR(PRIS!AD6*$C$6,0)</f>
        <v>0</v>
      </c>
      <c r="AE6" s="19">
        <f>IFERROR(PRIS!AE6*$C$6,0)</f>
        <v>0</v>
      </c>
      <c r="AF6" s="19">
        <f>IFERROR(PRIS!AF6*$C$6,0)</f>
        <v>0</v>
      </c>
    </row>
    <row r="7" spans="2:32" x14ac:dyDescent="0.25">
      <c r="B7" s="17">
        <f>INFORMASJON!C60</f>
        <v>0</v>
      </c>
      <c r="C7" s="18">
        <f>IF(INFORMASJON!$E$47="Nei",0,INFORMASJON!D60)</f>
        <v>0</v>
      </c>
      <c r="D7" s="19">
        <f>IFERROR(PRIS!D9*$C$7,0)</f>
        <v>0</v>
      </c>
      <c r="E7" s="19">
        <f>IFERROR(PRIS!E9*$C$7,0)</f>
        <v>0</v>
      </c>
      <c r="F7" s="19">
        <f>IFERROR(PRIS!F9*$C$7,0)</f>
        <v>0</v>
      </c>
      <c r="G7" s="19">
        <f>IFERROR(PRIS!G9*$C$7,0)</f>
        <v>0</v>
      </c>
      <c r="H7" s="19">
        <f>IFERROR(PRIS!H9*$C$7,0)</f>
        <v>0</v>
      </c>
      <c r="I7" s="19">
        <f>IFERROR(PRIS!I9*$C$7,0)</f>
        <v>0</v>
      </c>
      <c r="J7" s="19">
        <f>IFERROR(PRIS!J9*$C$7,0)</f>
        <v>0</v>
      </c>
      <c r="K7" s="19">
        <f>IFERROR(PRIS!K9*$C$7,0)</f>
        <v>0</v>
      </c>
      <c r="L7" s="19">
        <f>IFERROR(PRIS!L9*$C$7,0)</f>
        <v>0</v>
      </c>
      <c r="M7" s="19">
        <f>IFERROR(PRIS!M9*$C$7,0)</f>
        <v>0</v>
      </c>
      <c r="N7" s="19">
        <f>IFERROR(PRIS!N9*$C$7,0)</f>
        <v>0</v>
      </c>
      <c r="O7" s="19">
        <f>IFERROR(PRIS!O9*$C$7,0)</f>
        <v>0</v>
      </c>
      <c r="P7" s="19">
        <f>IFERROR(PRIS!P9*$C$7,0)</f>
        <v>0</v>
      </c>
      <c r="Q7" s="19">
        <f>IFERROR(PRIS!Q9*$C$7,0)</f>
        <v>0</v>
      </c>
      <c r="R7" s="19">
        <f>IFERROR(PRIS!R9*$C$7,0)</f>
        <v>0</v>
      </c>
      <c r="S7" s="19">
        <f>IFERROR(PRIS!S9*$C$7,0)</f>
        <v>0</v>
      </c>
      <c r="T7" s="19">
        <f>IFERROR(PRIS!T9*$C$7,0)</f>
        <v>0</v>
      </c>
      <c r="U7" s="19">
        <f>IFERROR(PRIS!U9*$C$7,0)</f>
        <v>0</v>
      </c>
      <c r="V7" s="19">
        <f>IFERROR(PRIS!V9*$C$7,0)</f>
        <v>0</v>
      </c>
      <c r="W7" s="19">
        <f>IFERROR(PRIS!W9*$C$7,0)</f>
        <v>0</v>
      </c>
      <c r="X7" s="19">
        <f>IFERROR(PRIS!X9*$C$7,0)</f>
        <v>0</v>
      </c>
      <c r="Y7" s="19">
        <f>IFERROR(PRIS!Y9*$C$7,0)</f>
        <v>0</v>
      </c>
      <c r="Z7" s="19">
        <f>IFERROR(PRIS!Z9*$C$7,0)</f>
        <v>0</v>
      </c>
      <c r="AA7" s="19">
        <f>IFERROR(PRIS!AA9*$C$7,0)</f>
        <v>0</v>
      </c>
      <c r="AB7" s="19">
        <f>IFERROR(PRIS!AB9*$C$7,0)</f>
        <v>0</v>
      </c>
      <c r="AC7" s="19">
        <f>IFERROR(PRIS!AC9*$C$7,0)</f>
        <v>0</v>
      </c>
      <c r="AD7" s="19">
        <f>IFERROR(PRIS!AD9*$C$7,0)</f>
        <v>0</v>
      </c>
      <c r="AE7" s="19">
        <f>IFERROR(PRIS!AE9*$C$7,0)</f>
        <v>0</v>
      </c>
      <c r="AF7" s="19">
        <f>IFERROR(PRIS!AF9*$C$7,0)</f>
        <v>0</v>
      </c>
    </row>
    <row r="8" spans="2:32" x14ac:dyDescent="0.25">
      <c r="B8" s="17">
        <f>INFORMASJON!C61</f>
        <v>0</v>
      </c>
      <c r="C8" s="18">
        <f>IF(INFORMASJON!$E$47="Nei",0,INFORMASJON!D61)</f>
        <v>0</v>
      </c>
      <c r="D8" s="19">
        <f>IFERROR(PRIS!D12*$C$8,0)</f>
        <v>0</v>
      </c>
      <c r="E8" s="19">
        <f>IFERROR(PRIS!E12*$C$8,0)</f>
        <v>0</v>
      </c>
      <c r="F8" s="19">
        <f>IFERROR(PRIS!F12*$C$8,0)</f>
        <v>0</v>
      </c>
      <c r="G8" s="19">
        <f>IFERROR(PRIS!G12*$C$8,0)</f>
        <v>0</v>
      </c>
      <c r="H8" s="19">
        <f>IFERROR(PRIS!H12*$C$8,0)</f>
        <v>0</v>
      </c>
      <c r="I8" s="19">
        <f>IFERROR(PRIS!I12*$C$8,0)</f>
        <v>0</v>
      </c>
      <c r="J8" s="19">
        <f>IFERROR(PRIS!J12*$C$8,0)</f>
        <v>0</v>
      </c>
      <c r="K8" s="19">
        <f>IFERROR(PRIS!K12*$C$8,0)</f>
        <v>0</v>
      </c>
      <c r="L8" s="19">
        <f>IFERROR(PRIS!L12*$C$8,0)</f>
        <v>0</v>
      </c>
      <c r="M8" s="19">
        <f>IFERROR(PRIS!M12*$C$8,0)</f>
        <v>0</v>
      </c>
      <c r="N8" s="19">
        <f>IFERROR(PRIS!N12*$C$8,0)</f>
        <v>0</v>
      </c>
      <c r="O8" s="19">
        <f>IFERROR(PRIS!O12*$C$8,0)</f>
        <v>0</v>
      </c>
      <c r="P8" s="19">
        <f>IFERROR(PRIS!P12*$C$8,0)</f>
        <v>0</v>
      </c>
      <c r="Q8" s="19">
        <f>IFERROR(PRIS!Q12*$C$8,0)</f>
        <v>0</v>
      </c>
      <c r="R8" s="19">
        <f>IFERROR(PRIS!R12*$C$8,0)</f>
        <v>0</v>
      </c>
      <c r="S8" s="19">
        <f>IFERROR(PRIS!S12*$C$8,0)</f>
        <v>0</v>
      </c>
      <c r="T8" s="19">
        <f>IFERROR(PRIS!T12*$C$8,0)</f>
        <v>0</v>
      </c>
      <c r="U8" s="19">
        <f>IFERROR(PRIS!U12*$C$8,0)</f>
        <v>0</v>
      </c>
      <c r="V8" s="19">
        <f>IFERROR(PRIS!V12*$C$8,0)</f>
        <v>0</v>
      </c>
      <c r="W8" s="19">
        <f>IFERROR(PRIS!W12*$C$8,0)</f>
        <v>0</v>
      </c>
      <c r="X8" s="19">
        <f>IFERROR(PRIS!X12*$C$8,0)</f>
        <v>0</v>
      </c>
      <c r="Y8" s="19">
        <f>IFERROR(PRIS!Y12*$C$8,0)</f>
        <v>0</v>
      </c>
      <c r="Z8" s="19">
        <f>IFERROR(PRIS!Z12*$C$8,0)</f>
        <v>0</v>
      </c>
      <c r="AA8" s="19">
        <f>IFERROR(PRIS!AA12*$C$8,0)</f>
        <v>0</v>
      </c>
      <c r="AB8" s="19">
        <f>IFERROR(PRIS!AB12*$C$8,0)</f>
        <v>0</v>
      </c>
      <c r="AC8" s="19">
        <f>IFERROR(PRIS!AC12*$C$8,0)</f>
        <v>0</v>
      </c>
      <c r="AD8" s="19">
        <f>IFERROR(PRIS!AD12*$C$8,0)</f>
        <v>0</v>
      </c>
      <c r="AE8" s="19">
        <f>IFERROR(PRIS!AE12*$C$8,0)</f>
        <v>0</v>
      </c>
      <c r="AF8" s="19">
        <f>IFERROR(PRIS!AF12*$C$8,0)</f>
        <v>0</v>
      </c>
    </row>
    <row r="9" spans="2:32" x14ac:dyDescent="0.25">
      <c r="B9" s="17">
        <f>INFORMASJON!C62</f>
        <v>0</v>
      </c>
      <c r="C9" s="18">
        <f>IF(INFORMASJON!$E$47="Nei",0,INFORMASJON!D62)</f>
        <v>0</v>
      </c>
      <c r="D9" s="19">
        <f>IFERROR(PRIS!D15*$C$9,0)</f>
        <v>0</v>
      </c>
      <c r="E9" s="19">
        <f>IFERROR(PRIS!E15*$C$9,0)</f>
        <v>0</v>
      </c>
      <c r="F9" s="19">
        <f>IFERROR(PRIS!F15*$C$9,0)</f>
        <v>0</v>
      </c>
      <c r="G9" s="19">
        <f>IFERROR(PRIS!G15*$C$9,0)</f>
        <v>0</v>
      </c>
      <c r="H9" s="19">
        <f>IFERROR(PRIS!H15*$C$9,0)</f>
        <v>0</v>
      </c>
      <c r="I9" s="19">
        <f>IFERROR(PRIS!I15*$C$9,0)</f>
        <v>0</v>
      </c>
      <c r="J9" s="19">
        <f>IFERROR(PRIS!J15*$C$9,0)</f>
        <v>0</v>
      </c>
      <c r="K9" s="19">
        <f>IFERROR(PRIS!K15*$C$9,0)</f>
        <v>0</v>
      </c>
      <c r="L9" s="19">
        <f>IFERROR(PRIS!L15*$C$9,0)</f>
        <v>0</v>
      </c>
      <c r="M9" s="19">
        <f>IFERROR(PRIS!M15*$C$9,0)</f>
        <v>0</v>
      </c>
      <c r="N9" s="19">
        <f>IFERROR(PRIS!N15*$C$9,0)</f>
        <v>0</v>
      </c>
      <c r="O9" s="19">
        <f>IFERROR(PRIS!O15*$C$9,0)</f>
        <v>0</v>
      </c>
      <c r="P9" s="19">
        <f>IFERROR(PRIS!P15*$C$9,0)</f>
        <v>0</v>
      </c>
      <c r="Q9" s="19">
        <f>IFERROR(PRIS!Q15*$C$9,0)</f>
        <v>0</v>
      </c>
      <c r="R9" s="19">
        <f>IFERROR(PRIS!R15*$C$9,0)</f>
        <v>0</v>
      </c>
      <c r="S9" s="19">
        <f>IFERROR(PRIS!S15*$C$9,0)</f>
        <v>0</v>
      </c>
      <c r="T9" s="19">
        <f>IFERROR(PRIS!T15*$C$9,0)</f>
        <v>0</v>
      </c>
      <c r="U9" s="19">
        <f>IFERROR(PRIS!U15*$C$9,0)</f>
        <v>0</v>
      </c>
      <c r="V9" s="19">
        <f>IFERROR(PRIS!V15*$C$9,0)</f>
        <v>0</v>
      </c>
      <c r="W9" s="19">
        <f>IFERROR(PRIS!W15*$C$9,0)</f>
        <v>0</v>
      </c>
      <c r="X9" s="19">
        <f>IFERROR(PRIS!X15*$C$9,0)</f>
        <v>0</v>
      </c>
      <c r="Y9" s="19">
        <f>IFERROR(PRIS!Y15*$C$9,0)</f>
        <v>0</v>
      </c>
      <c r="Z9" s="19">
        <f>IFERROR(PRIS!Z15*$C$9,0)</f>
        <v>0</v>
      </c>
      <c r="AA9" s="19">
        <f>IFERROR(PRIS!AA15*$C$9,0)</f>
        <v>0</v>
      </c>
      <c r="AB9" s="19">
        <f>IFERROR(PRIS!AB15*$C$9,0)</f>
        <v>0</v>
      </c>
      <c r="AC9" s="19">
        <f>IFERROR(PRIS!AC15*$C$9,0)</f>
        <v>0</v>
      </c>
      <c r="AD9" s="19">
        <f>IFERROR(PRIS!AD15*$C$9,0)</f>
        <v>0</v>
      </c>
      <c r="AE9" s="19">
        <f>IFERROR(PRIS!AE15*$C$9,0)</f>
        <v>0</v>
      </c>
      <c r="AF9" s="19">
        <f>IFERROR(PRIS!AF15*$C$9,0)</f>
        <v>0</v>
      </c>
    </row>
    <row r="10" spans="2:32" x14ac:dyDescent="0.25">
      <c r="B10" s="17">
        <f>INFORMASJON!C63</f>
        <v>0</v>
      </c>
      <c r="C10" s="18">
        <f>IF(INFORMASJON!$E$47="Nei",0,INFORMASJON!D63)</f>
        <v>0</v>
      </c>
      <c r="D10" s="19">
        <f>IFERROR(PRIS!D18*$C$10,0)</f>
        <v>0</v>
      </c>
      <c r="E10" s="19">
        <f>IFERROR(PRIS!E18*$C$10,0)</f>
        <v>0</v>
      </c>
      <c r="F10" s="19">
        <f>IFERROR(PRIS!F18*$C$10,0)</f>
        <v>0</v>
      </c>
      <c r="G10" s="19">
        <f>IFERROR(PRIS!G18*$C$10,0)</f>
        <v>0</v>
      </c>
      <c r="H10" s="19">
        <f>IFERROR(PRIS!H18*$C$10,0)</f>
        <v>0</v>
      </c>
      <c r="I10" s="19">
        <f>IFERROR(PRIS!I18*$C$10,0)</f>
        <v>0</v>
      </c>
      <c r="J10" s="19">
        <f>IFERROR(PRIS!J18*$C$10,0)</f>
        <v>0</v>
      </c>
      <c r="K10" s="19">
        <f>IFERROR(PRIS!K18*$C$10,0)</f>
        <v>0</v>
      </c>
      <c r="L10" s="19">
        <f>IFERROR(PRIS!L18*$C$10,0)</f>
        <v>0</v>
      </c>
      <c r="M10" s="19">
        <f>IFERROR(PRIS!M18*$C$10,0)</f>
        <v>0</v>
      </c>
      <c r="N10" s="19">
        <f>IFERROR(PRIS!N18*$C$10,0)</f>
        <v>0</v>
      </c>
      <c r="O10" s="19">
        <f>IFERROR(PRIS!O18*$C$10,0)</f>
        <v>0</v>
      </c>
      <c r="P10" s="19">
        <f>IFERROR(PRIS!P18*$C$10,0)</f>
        <v>0</v>
      </c>
      <c r="Q10" s="19">
        <f>IFERROR(PRIS!Q18*$C$10,0)</f>
        <v>0</v>
      </c>
      <c r="R10" s="19">
        <f>IFERROR(PRIS!R18*$C$10,0)</f>
        <v>0</v>
      </c>
      <c r="S10" s="19">
        <f>IFERROR(PRIS!S18*$C$10,0)</f>
        <v>0</v>
      </c>
      <c r="T10" s="19">
        <f>IFERROR(PRIS!T18*$C$10,0)</f>
        <v>0</v>
      </c>
      <c r="U10" s="19">
        <f>IFERROR(PRIS!U18*$C$10,0)</f>
        <v>0</v>
      </c>
      <c r="V10" s="19">
        <f>IFERROR(PRIS!V18*$C$10,0)</f>
        <v>0</v>
      </c>
      <c r="W10" s="19">
        <f>IFERROR(PRIS!W18*$C$10,0)</f>
        <v>0</v>
      </c>
      <c r="X10" s="19">
        <f>IFERROR(PRIS!X18*$C$10,0)</f>
        <v>0</v>
      </c>
      <c r="Y10" s="19">
        <f>IFERROR(PRIS!Y18*$C$10,0)</f>
        <v>0</v>
      </c>
      <c r="Z10" s="19">
        <f>IFERROR(PRIS!Z18*$C$10,0)</f>
        <v>0</v>
      </c>
      <c r="AA10" s="19">
        <f>IFERROR(PRIS!AA18*$C$10,0)</f>
        <v>0</v>
      </c>
      <c r="AB10" s="19">
        <f>IFERROR(PRIS!AB18*$C$10,0)</f>
        <v>0</v>
      </c>
      <c r="AC10" s="19">
        <f>IFERROR(PRIS!AC18*$C$10,0)</f>
        <v>0</v>
      </c>
      <c r="AD10" s="19">
        <f>IFERROR(PRIS!AD18*$C$10,0)</f>
        <v>0</v>
      </c>
      <c r="AE10" s="19">
        <f>IFERROR(PRIS!AE18*$C$10,0)</f>
        <v>0</v>
      </c>
      <c r="AF10" s="19">
        <f>IFERROR(PRIS!AF18*$C$10,0)</f>
        <v>0</v>
      </c>
    </row>
    <row r="11" spans="2:32" x14ac:dyDescent="0.25">
      <c r="B11" s="17">
        <f>INFORMASJON!C64</f>
        <v>0</v>
      </c>
      <c r="C11" s="18">
        <f>IF(INFORMASJON!$E$47="Nei",0,INFORMASJON!D64)</f>
        <v>0</v>
      </c>
      <c r="D11" s="19">
        <f>IFERROR(PRIS!D21*$C$11,0)</f>
        <v>0</v>
      </c>
      <c r="E11" s="19">
        <f>IFERROR(PRIS!E21*$C$11,0)</f>
        <v>0</v>
      </c>
      <c r="F11" s="19">
        <f>IFERROR(PRIS!F21*$C$11,0)</f>
        <v>0</v>
      </c>
      <c r="G11" s="19">
        <f>IFERROR(PRIS!G21*$C$11,0)</f>
        <v>0</v>
      </c>
      <c r="H11" s="19">
        <f>IFERROR(PRIS!H21*$C$11,0)</f>
        <v>0</v>
      </c>
      <c r="I11" s="19">
        <f>IFERROR(PRIS!I21*$C$11,0)</f>
        <v>0</v>
      </c>
      <c r="J11" s="19">
        <f>IFERROR(PRIS!J21*$C$11,0)</f>
        <v>0</v>
      </c>
      <c r="K11" s="19">
        <f>IFERROR(PRIS!K21*$C$11,0)</f>
        <v>0</v>
      </c>
      <c r="L11" s="19">
        <f>IFERROR(PRIS!L21*$C$11,0)</f>
        <v>0</v>
      </c>
      <c r="M11" s="19">
        <f>IFERROR(PRIS!M21*$C$11,0)</f>
        <v>0</v>
      </c>
      <c r="N11" s="19">
        <f>IFERROR(PRIS!N21*$C$11,0)</f>
        <v>0</v>
      </c>
      <c r="O11" s="19">
        <f>IFERROR(PRIS!O21*$C$11,0)</f>
        <v>0</v>
      </c>
      <c r="P11" s="19">
        <f>IFERROR(PRIS!P21*$C$11,0)</f>
        <v>0</v>
      </c>
      <c r="Q11" s="19">
        <f>IFERROR(PRIS!Q21*$C$11,0)</f>
        <v>0</v>
      </c>
      <c r="R11" s="19">
        <f>IFERROR(PRIS!R21*$C$11,0)</f>
        <v>0</v>
      </c>
      <c r="S11" s="19">
        <f>IFERROR(PRIS!S21*$C$11,0)</f>
        <v>0</v>
      </c>
      <c r="T11" s="19">
        <f>IFERROR(PRIS!T21*$C$11,0)</f>
        <v>0</v>
      </c>
      <c r="U11" s="19">
        <f>IFERROR(PRIS!U21*$C$11,0)</f>
        <v>0</v>
      </c>
      <c r="V11" s="19">
        <f>IFERROR(PRIS!V21*$C$11,0)</f>
        <v>0</v>
      </c>
      <c r="W11" s="19">
        <f>IFERROR(PRIS!W21*$C$11,0)</f>
        <v>0</v>
      </c>
      <c r="X11" s="19">
        <f>IFERROR(PRIS!X21*$C$11,0)</f>
        <v>0</v>
      </c>
      <c r="Y11" s="19">
        <f>IFERROR(PRIS!Y21*$C$11,0)</f>
        <v>0</v>
      </c>
      <c r="Z11" s="19">
        <f>IFERROR(PRIS!Z21*$C$11,0)</f>
        <v>0</v>
      </c>
      <c r="AA11" s="19">
        <f>IFERROR(PRIS!AA21*$C$11,0)</f>
        <v>0</v>
      </c>
      <c r="AB11" s="19">
        <f>IFERROR(PRIS!AB21*$C$11,0)</f>
        <v>0</v>
      </c>
      <c r="AC11" s="19">
        <f>IFERROR(PRIS!AC21*$C$11,0)</f>
        <v>0</v>
      </c>
      <c r="AD11" s="19">
        <f>IFERROR(PRIS!AD21*$C$11,0)</f>
        <v>0</v>
      </c>
      <c r="AE11" s="19">
        <f>IFERROR(PRIS!AE21*$C$11,0)</f>
        <v>0</v>
      </c>
      <c r="AF11" s="19">
        <f>IFERROR(PRIS!AF21*$C$11,0)</f>
        <v>0</v>
      </c>
    </row>
    <row r="12" spans="2:32" x14ac:dyDescent="0.25">
      <c r="B12" s="17">
        <f>INFORMASJON!C65</f>
        <v>0</v>
      </c>
      <c r="C12" s="18">
        <f>IF(INFORMASJON!$E$47="Nei",0,INFORMASJON!D65)</f>
        <v>0</v>
      </c>
      <c r="D12" s="19">
        <f>IFERROR(PRIS!D24*$C$12,0)</f>
        <v>0</v>
      </c>
      <c r="E12" s="19">
        <f>IFERROR(PRIS!E24*$C$12,0)</f>
        <v>0</v>
      </c>
      <c r="F12" s="19">
        <f>IFERROR(PRIS!F24*$C$12,0)</f>
        <v>0</v>
      </c>
      <c r="G12" s="19">
        <f>IFERROR(PRIS!G24*$C$12,0)</f>
        <v>0</v>
      </c>
      <c r="H12" s="19">
        <f>IFERROR(PRIS!H24*$C$12,0)</f>
        <v>0</v>
      </c>
      <c r="I12" s="19">
        <f>IFERROR(PRIS!I24*$C$12,0)</f>
        <v>0</v>
      </c>
      <c r="J12" s="19">
        <f>IFERROR(PRIS!J24*$C$12,0)</f>
        <v>0</v>
      </c>
      <c r="K12" s="19">
        <f>IFERROR(PRIS!K24*$C$12,0)</f>
        <v>0</v>
      </c>
      <c r="L12" s="19">
        <f>IFERROR(PRIS!L24*$C$12,0)</f>
        <v>0</v>
      </c>
      <c r="M12" s="19">
        <f>IFERROR(PRIS!M24*$C$12,0)</f>
        <v>0</v>
      </c>
      <c r="N12" s="19">
        <f>IFERROR(PRIS!N24*$C$12,0)</f>
        <v>0</v>
      </c>
      <c r="O12" s="19">
        <f>IFERROR(PRIS!O24*$C$12,0)</f>
        <v>0</v>
      </c>
      <c r="P12" s="19">
        <f>IFERROR(PRIS!P24*$C$12,0)</f>
        <v>0</v>
      </c>
      <c r="Q12" s="19">
        <f>IFERROR(PRIS!Q24*$C$12,0)</f>
        <v>0</v>
      </c>
      <c r="R12" s="19">
        <f>IFERROR(PRIS!R24*$C$12,0)</f>
        <v>0</v>
      </c>
      <c r="S12" s="19">
        <f>IFERROR(PRIS!S24*$C$12,0)</f>
        <v>0</v>
      </c>
      <c r="T12" s="19">
        <f>IFERROR(PRIS!T24*$C$12,0)</f>
        <v>0</v>
      </c>
      <c r="U12" s="19">
        <f>IFERROR(PRIS!U24*$C$12,0)</f>
        <v>0</v>
      </c>
      <c r="V12" s="19">
        <f>IFERROR(PRIS!V24*$C$12,0)</f>
        <v>0</v>
      </c>
      <c r="W12" s="19">
        <f>IFERROR(PRIS!W24*$C$12,0)</f>
        <v>0</v>
      </c>
      <c r="X12" s="19">
        <f>IFERROR(PRIS!X24*$C$12,0)</f>
        <v>0</v>
      </c>
      <c r="Y12" s="19">
        <f>IFERROR(PRIS!Y24*$C$12,0)</f>
        <v>0</v>
      </c>
      <c r="Z12" s="19">
        <f>IFERROR(PRIS!Z24*$C$12,0)</f>
        <v>0</v>
      </c>
      <c r="AA12" s="19">
        <f>IFERROR(PRIS!AA24*$C$12,0)</f>
        <v>0</v>
      </c>
      <c r="AB12" s="19">
        <f>IFERROR(PRIS!AB24*$C$12,0)</f>
        <v>0</v>
      </c>
      <c r="AC12" s="19">
        <f>IFERROR(PRIS!AC24*$C$12,0)</f>
        <v>0</v>
      </c>
      <c r="AD12" s="19">
        <f>IFERROR(PRIS!AD24*$C$12,0)</f>
        <v>0</v>
      </c>
      <c r="AE12" s="19">
        <f>IFERROR(PRIS!AE24*$C$12,0)</f>
        <v>0</v>
      </c>
      <c r="AF12" s="19">
        <f>IFERROR(PRIS!AF24*$C$12,0)</f>
        <v>0</v>
      </c>
    </row>
    <row r="13" spans="2:32" x14ac:dyDescent="0.25">
      <c r="B13" s="17">
        <f>INFORMASJON!C66</f>
        <v>0</v>
      </c>
      <c r="C13" s="18">
        <f>IF(INFORMASJON!$E$47="Nei",0,INFORMASJON!D66)</f>
        <v>0</v>
      </c>
      <c r="D13" s="19">
        <f>IFERROR(PRIS!D27*$C$13,0)</f>
        <v>0</v>
      </c>
      <c r="E13" s="19">
        <f>IFERROR(PRIS!E27*$C$13,0)</f>
        <v>0</v>
      </c>
      <c r="F13" s="19">
        <f>IFERROR(PRIS!F27*$C$13,0)</f>
        <v>0</v>
      </c>
      <c r="G13" s="19">
        <f>IFERROR(PRIS!G27*$C$13,0)</f>
        <v>0</v>
      </c>
      <c r="H13" s="19">
        <f>IFERROR(PRIS!H27*$C$13,0)</f>
        <v>0</v>
      </c>
      <c r="I13" s="19">
        <f>IFERROR(PRIS!I27*$C$13,0)</f>
        <v>0</v>
      </c>
      <c r="J13" s="19">
        <f>IFERROR(PRIS!J27*$C$13,0)</f>
        <v>0</v>
      </c>
      <c r="K13" s="19">
        <f>IFERROR(PRIS!K27*$C$13,0)</f>
        <v>0</v>
      </c>
      <c r="L13" s="19">
        <f>IFERROR(PRIS!L27*$C$13,0)</f>
        <v>0</v>
      </c>
      <c r="M13" s="19">
        <f>IFERROR(PRIS!M27*$C$13,0)</f>
        <v>0</v>
      </c>
      <c r="N13" s="19">
        <f>IFERROR(PRIS!N27*$C$13,0)</f>
        <v>0</v>
      </c>
      <c r="O13" s="19">
        <f>IFERROR(PRIS!O27*$C$13,0)</f>
        <v>0</v>
      </c>
      <c r="P13" s="19">
        <f>IFERROR(PRIS!P27*$C$13,0)</f>
        <v>0</v>
      </c>
      <c r="Q13" s="19">
        <f>IFERROR(PRIS!Q27*$C$13,0)</f>
        <v>0</v>
      </c>
      <c r="R13" s="19">
        <f>IFERROR(PRIS!R27*$C$13,0)</f>
        <v>0</v>
      </c>
      <c r="S13" s="19">
        <f>IFERROR(PRIS!S27*$C$13,0)</f>
        <v>0</v>
      </c>
      <c r="T13" s="19">
        <f>IFERROR(PRIS!T27*$C$13,0)</f>
        <v>0</v>
      </c>
      <c r="U13" s="19">
        <f>IFERROR(PRIS!U27*$C$13,0)</f>
        <v>0</v>
      </c>
      <c r="V13" s="19">
        <f>IFERROR(PRIS!V27*$C$13,0)</f>
        <v>0</v>
      </c>
      <c r="W13" s="19">
        <f>IFERROR(PRIS!W27*$C$13,0)</f>
        <v>0</v>
      </c>
      <c r="X13" s="19">
        <f>IFERROR(PRIS!X27*$C$13,0)</f>
        <v>0</v>
      </c>
      <c r="Y13" s="19">
        <f>IFERROR(PRIS!Y27*$C$13,0)</f>
        <v>0</v>
      </c>
      <c r="Z13" s="19">
        <f>IFERROR(PRIS!Z27*$C$13,0)</f>
        <v>0</v>
      </c>
      <c r="AA13" s="19">
        <f>IFERROR(PRIS!AA27*$C$13,0)</f>
        <v>0</v>
      </c>
      <c r="AB13" s="19">
        <f>IFERROR(PRIS!AB27*$C$13,0)</f>
        <v>0</v>
      </c>
      <c r="AC13" s="19">
        <f>IFERROR(PRIS!AC27*$C$13,0)</f>
        <v>0</v>
      </c>
      <c r="AD13" s="19">
        <f>IFERROR(PRIS!AD27*$C$13,0)</f>
        <v>0</v>
      </c>
      <c r="AE13" s="19">
        <f>IFERROR(PRIS!AE27*$C$13,0)</f>
        <v>0</v>
      </c>
      <c r="AF13" s="19">
        <f>IFERROR(PRIS!AF27*$C$13,0)</f>
        <v>0</v>
      </c>
    </row>
    <row r="14" spans="2:32" x14ac:dyDescent="0.25">
      <c r="B14" s="17">
        <f>INFORMASJON!C67</f>
        <v>0</v>
      </c>
      <c r="C14" s="18">
        <f>IF(INFORMASJON!$E$47="Nei",0,INFORMASJON!D67)</f>
        <v>0</v>
      </c>
      <c r="D14" s="19">
        <f>IFERROR(PRIS!D30*$C$14,0)</f>
        <v>0</v>
      </c>
      <c r="E14" s="19">
        <f>IFERROR(PRIS!E30*$C$14,0)</f>
        <v>0</v>
      </c>
      <c r="F14" s="19">
        <f>IFERROR(PRIS!F30*$C$14,0)</f>
        <v>0</v>
      </c>
      <c r="G14" s="19">
        <f>IFERROR(PRIS!G30*$C$14,0)</f>
        <v>0</v>
      </c>
      <c r="H14" s="19">
        <f>IFERROR(PRIS!H30*$C$14,0)</f>
        <v>0</v>
      </c>
      <c r="I14" s="19">
        <f>IFERROR(PRIS!I30*$C$14,0)</f>
        <v>0</v>
      </c>
      <c r="J14" s="19">
        <f>IFERROR(PRIS!J30*$C$14,0)</f>
        <v>0</v>
      </c>
      <c r="K14" s="19">
        <f>IFERROR(PRIS!K30*$C$14,0)</f>
        <v>0</v>
      </c>
      <c r="L14" s="19">
        <f>IFERROR(PRIS!L30*$C$14,0)</f>
        <v>0</v>
      </c>
      <c r="M14" s="19">
        <f>IFERROR(PRIS!M30*$C$14,0)</f>
        <v>0</v>
      </c>
      <c r="N14" s="19">
        <f>IFERROR(PRIS!N30*$C$14,0)</f>
        <v>0</v>
      </c>
      <c r="O14" s="19">
        <f>IFERROR(PRIS!O30*$C$14,0)</f>
        <v>0</v>
      </c>
      <c r="P14" s="19">
        <f>IFERROR(PRIS!P30*$C$14,0)</f>
        <v>0</v>
      </c>
      <c r="Q14" s="19">
        <f>IFERROR(PRIS!Q30*$C$14,0)</f>
        <v>0</v>
      </c>
      <c r="R14" s="19">
        <f>IFERROR(PRIS!R30*$C$14,0)</f>
        <v>0</v>
      </c>
      <c r="S14" s="19">
        <f>IFERROR(PRIS!S30*$C$14,0)</f>
        <v>0</v>
      </c>
      <c r="T14" s="19">
        <f>IFERROR(PRIS!T30*$C$14,0)</f>
        <v>0</v>
      </c>
      <c r="U14" s="19">
        <f>IFERROR(PRIS!U30*$C$14,0)</f>
        <v>0</v>
      </c>
      <c r="V14" s="19">
        <f>IFERROR(PRIS!V30*$C$14,0)</f>
        <v>0</v>
      </c>
      <c r="W14" s="19">
        <f>IFERROR(PRIS!W30*$C$14,0)</f>
        <v>0</v>
      </c>
      <c r="X14" s="19">
        <f>IFERROR(PRIS!X30*$C$14,0)</f>
        <v>0</v>
      </c>
      <c r="Y14" s="19">
        <f>IFERROR(PRIS!Y30*$C$14,0)</f>
        <v>0</v>
      </c>
      <c r="Z14" s="19">
        <f>IFERROR(PRIS!Z30*$C$14,0)</f>
        <v>0</v>
      </c>
      <c r="AA14" s="19">
        <f>IFERROR(PRIS!AA30*$C$14,0)</f>
        <v>0</v>
      </c>
      <c r="AB14" s="19">
        <f>IFERROR(PRIS!AB30*$C$14,0)</f>
        <v>0</v>
      </c>
      <c r="AC14" s="19">
        <f>IFERROR(PRIS!AC30*$C$14,0)</f>
        <v>0</v>
      </c>
      <c r="AD14" s="19">
        <f>IFERROR(PRIS!AD30*$C$14,0)</f>
        <v>0</v>
      </c>
      <c r="AE14" s="19">
        <f>IFERROR(PRIS!AE30*$C$14,0)</f>
        <v>0</v>
      </c>
      <c r="AF14" s="19">
        <f>IFERROR(PRIS!AF30*$C$14,0)</f>
        <v>0</v>
      </c>
    </row>
    <row r="15" spans="2:32" x14ac:dyDescent="0.25">
      <c r="B15" s="17">
        <f>INFORMASJON!C68</f>
        <v>0</v>
      </c>
      <c r="C15" s="18">
        <f>IF(INFORMASJON!$E$47="Nei",0,INFORMASJON!D68)</f>
        <v>0</v>
      </c>
      <c r="D15" s="19">
        <f>IFERROR(PRIS!D33*$C$15,0)</f>
        <v>0</v>
      </c>
      <c r="E15" s="19">
        <f>IFERROR(PRIS!E33*$C$15,0)</f>
        <v>0</v>
      </c>
      <c r="F15" s="19">
        <f>IFERROR(PRIS!F33*$C$15,0)</f>
        <v>0</v>
      </c>
      <c r="G15" s="19">
        <f>IFERROR(PRIS!G33*$C$15,0)</f>
        <v>0</v>
      </c>
      <c r="H15" s="19">
        <f>IFERROR(PRIS!H33*$C$15,0)</f>
        <v>0</v>
      </c>
      <c r="I15" s="19">
        <f>IFERROR(PRIS!I33*$C$15,0)</f>
        <v>0</v>
      </c>
      <c r="J15" s="19">
        <f>IFERROR(PRIS!J33*$C$15,0)</f>
        <v>0</v>
      </c>
      <c r="K15" s="19">
        <f>IFERROR(PRIS!K33*$C$15,0)</f>
        <v>0</v>
      </c>
      <c r="L15" s="19">
        <f>IFERROR(PRIS!L33*$C$15,0)</f>
        <v>0</v>
      </c>
      <c r="M15" s="19">
        <f>IFERROR(PRIS!M33*$C$15,0)</f>
        <v>0</v>
      </c>
      <c r="N15" s="19">
        <f>IFERROR(PRIS!N33*$C$15,0)</f>
        <v>0</v>
      </c>
      <c r="O15" s="19">
        <f>IFERROR(PRIS!O33*$C$15,0)</f>
        <v>0</v>
      </c>
      <c r="P15" s="19">
        <f>IFERROR(PRIS!P33*$C$15,0)</f>
        <v>0</v>
      </c>
      <c r="Q15" s="19">
        <f>IFERROR(PRIS!Q33*$C$15,0)</f>
        <v>0</v>
      </c>
      <c r="R15" s="19">
        <f>IFERROR(PRIS!R33*$C$15,0)</f>
        <v>0</v>
      </c>
      <c r="S15" s="19">
        <f>IFERROR(PRIS!S33*$C$15,0)</f>
        <v>0</v>
      </c>
      <c r="T15" s="19">
        <f>IFERROR(PRIS!T33*$C$15,0)</f>
        <v>0</v>
      </c>
      <c r="U15" s="19">
        <f>IFERROR(PRIS!U33*$C$15,0)</f>
        <v>0</v>
      </c>
      <c r="V15" s="19">
        <f>IFERROR(PRIS!V33*$C$15,0)</f>
        <v>0</v>
      </c>
      <c r="W15" s="19">
        <f>IFERROR(PRIS!W33*$C$15,0)</f>
        <v>0</v>
      </c>
      <c r="X15" s="19">
        <f>IFERROR(PRIS!X33*$C$15,0)</f>
        <v>0</v>
      </c>
      <c r="Y15" s="19">
        <f>IFERROR(PRIS!Y33*$C$15,0)</f>
        <v>0</v>
      </c>
      <c r="Z15" s="19">
        <f>IFERROR(PRIS!Z33*$C$15,0)</f>
        <v>0</v>
      </c>
      <c r="AA15" s="19">
        <f>IFERROR(PRIS!AA33*$C$15,0)</f>
        <v>0</v>
      </c>
      <c r="AB15" s="19">
        <f>IFERROR(PRIS!AB33*$C$15,0)</f>
        <v>0</v>
      </c>
      <c r="AC15" s="19">
        <f>IFERROR(PRIS!AC33*$C$15,0)</f>
        <v>0</v>
      </c>
      <c r="AD15" s="19">
        <f>IFERROR(PRIS!AD33*$C$15,0)</f>
        <v>0</v>
      </c>
      <c r="AE15" s="19">
        <f>IFERROR(PRIS!AE33*$C$15,0)</f>
        <v>0</v>
      </c>
      <c r="AF15" s="19">
        <f>IFERROR(PRIS!AF33*$C$15,0)</f>
        <v>0</v>
      </c>
    </row>
    <row r="16" spans="2:32" x14ac:dyDescent="0.25">
      <c r="B16" s="25" t="s">
        <v>77</v>
      </c>
      <c r="C16" s="28"/>
      <c r="D16" s="27">
        <f>IFERROR(SUM(D6:D15),0)</f>
        <v>0</v>
      </c>
      <c r="E16" s="27">
        <f t="shared" ref="E16:V16" si="0">IFERROR(SUM(E6:E15),0)</f>
        <v>0</v>
      </c>
      <c r="F16" s="27">
        <f t="shared" si="0"/>
        <v>0</v>
      </c>
      <c r="G16" s="27">
        <f t="shared" si="0"/>
        <v>0</v>
      </c>
      <c r="H16" s="27">
        <f t="shared" si="0"/>
        <v>0</v>
      </c>
      <c r="I16" s="27">
        <f t="shared" si="0"/>
        <v>0</v>
      </c>
      <c r="J16" s="27">
        <f t="shared" si="0"/>
        <v>0</v>
      </c>
      <c r="K16" s="27">
        <f t="shared" si="0"/>
        <v>0</v>
      </c>
      <c r="L16" s="27">
        <f t="shared" si="0"/>
        <v>0</v>
      </c>
      <c r="M16" s="27">
        <f t="shared" si="0"/>
        <v>0</v>
      </c>
      <c r="N16" s="27">
        <f t="shared" si="0"/>
        <v>0</v>
      </c>
      <c r="O16" s="27">
        <f t="shared" si="0"/>
        <v>0</v>
      </c>
      <c r="P16" s="27">
        <f t="shared" si="0"/>
        <v>0</v>
      </c>
      <c r="Q16" s="27">
        <f t="shared" si="0"/>
        <v>0</v>
      </c>
      <c r="R16" s="27">
        <f t="shared" si="0"/>
        <v>0</v>
      </c>
      <c r="S16" s="27">
        <f t="shared" si="0"/>
        <v>0</v>
      </c>
      <c r="T16" s="27">
        <f>IFERROR(SUM(T6:T15),0)</f>
        <v>0</v>
      </c>
      <c r="U16" s="27">
        <f t="shared" si="0"/>
        <v>0</v>
      </c>
      <c r="V16" s="27">
        <f t="shared" si="0"/>
        <v>0</v>
      </c>
      <c r="W16" s="27">
        <f t="shared" ref="W16:X16" si="1">IFERROR(SUM(W6:W15),0)</f>
        <v>0</v>
      </c>
      <c r="X16" s="27">
        <f t="shared" si="1"/>
        <v>0</v>
      </c>
      <c r="Y16" s="27">
        <f t="shared" ref="Y16:AC16" si="2">IFERROR(SUM(Y6:Y15),0)</f>
        <v>0</v>
      </c>
      <c r="Z16" s="27">
        <f t="shared" si="2"/>
        <v>0</v>
      </c>
      <c r="AA16" s="27">
        <f t="shared" si="2"/>
        <v>0</v>
      </c>
      <c r="AB16" s="27">
        <f t="shared" si="2"/>
        <v>0</v>
      </c>
      <c r="AC16" s="27">
        <f t="shared" si="2"/>
        <v>0</v>
      </c>
      <c r="AD16" s="27">
        <f>IFERROR(SUM(AD6:AD15),0)</f>
        <v>0</v>
      </c>
      <c r="AE16" s="27">
        <f>IFERROR(SUM(AE6:AE15),0)</f>
        <v>0</v>
      </c>
      <c r="AF16" s="27">
        <f>IFERROR(SUM(AF6:AF15),0)</f>
        <v>0</v>
      </c>
    </row>
    <row r="17" spans="2:32" x14ac:dyDescent="0.25">
      <c r="B17" s="25" t="s">
        <v>78</v>
      </c>
      <c r="C17" s="26"/>
      <c r="D17" s="27">
        <f t="shared" ref="D17:P17" si="3">IFERROR(Makspoeng*D16/MAXA($D$16:$AF$16),0)</f>
        <v>0</v>
      </c>
      <c r="E17" s="27">
        <f t="shared" si="3"/>
        <v>0</v>
      </c>
      <c r="F17" s="27">
        <f t="shared" si="3"/>
        <v>0</v>
      </c>
      <c r="G17" s="27">
        <f t="shared" si="3"/>
        <v>0</v>
      </c>
      <c r="H17" s="27">
        <f t="shared" si="3"/>
        <v>0</v>
      </c>
      <c r="I17" s="27">
        <f t="shared" si="3"/>
        <v>0</v>
      </c>
      <c r="J17" s="27">
        <f t="shared" si="3"/>
        <v>0</v>
      </c>
      <c r="K17" s="27">
        <f t="shared" si="3"/>
        <v>0</v>
      </c>
      <c r="L17" s="27">
        <f t="shared" si="3"/>
        <v>0</v>
      </c>
      <c r="M17" s="27">
        <f t="shared" si="3"/>
        <v>0</v>
      </c>
      <c r="N17" s="27">
        <f t="shared" si="3"/>
        <v>0</v>
      </c>
      <c r="O17" s="27">
        <f t="shared" si="3"/>
        <v>0</v>
      </c>
      <c r="P17" s="27">
        <f t="shared" si="3"/>
        <v>0</v>
      </c>
      <c r="Q17" s="27">
        <f>IFERROR(Makspoeng*Q16/MAXA($D$16:AF$16),0)</f>
        <v>0</v>
      </c>
      <c r="R17" s="27">
        <f t="shared" ref="R17:AF17" si="4">IFERROR(Makspoeng*R16/MAXA($D$16:$AF$16),0)</f>
        <v>0</v>
      </c>
      <c r="S17" s="27">
        <f t="shared" si="4"/>
        <v>0</v>
      </c>
      <c r="T17" s="27">
        <f t="shared" si="4"/>
        <v>0</v>
      </c>
      <c r="U17" s="27">
        <f t="shared" si="4"/>
        <v>0</v>
      </c>
      <c r="V17" s="27">
        <f t="shared" si="4"/>
        <v>0</v>
      </c>
      <c r="W17" s="27">
        <f t="shared" si="4"/>
        <v>0</v>
      </c>
      <c r="X17" s="27">
        <f t="shared" si="4"/>
        <v>0</v>
      </c>
      <c r="Y17" s="27">
        <f t="shared" si="4"/>
        <v>0</v>
      </c>
      <c r="Z17" s="27">
        <f t="shared" si="4"/>
        <v>0</v>
      </c>
      <c r="AA17" s="27">
        <f t="shared" si="4"/>
        <v>0</v>
      </c>
      <c r="AB17" s="27">
        <f t="shared" si="4"/>
        <v>0</v>
      </c>
      <c r="AC17" s="27">
        <f t="shared" si="4"/>
        <v>0</v>
      </c>
      <c r="AD17" s="27">
        <f t="shared" si="4"/>
        <v>0</v>
      </c>
      <c r="AE17" s="27">
        <f t="shared" si="4"/>
        <v>0</v>
      </c>
      <c r="AF17" s="27">
        <f t="shared" si="4"/>
        <v>0</v>
      </c>
    </row>
    <row r="18" spans="2:32" x14ac:dyDescent="0.25">
      <c r="B18" s="25" t="s">
        <v>79</v>
      </c>
      <c r="C18" s="30">
        <f>INFORMASJON!D47</f>
        <v>0</v>
      </c>
      <c r="D18" s="27" t="str">
        <f>IF(D5=0,"",D17*$C$18)</f>
        <v/>
      </c>
      <c r="E18" s="27"/>
      <c r="F18" s="27" t="str">
        <f>IF(F5=0,"",F17*$C$18)</f>
        <v/>
      </c>
      <c r="G18" s="27"/>
      <c r="H18" s="27" t="str">
        <f>IF(H5=0,"",H17*$C$18)</f>
        <v/>
      </c>
      <c r="I18" s="27"/>
      <c r="J18" s="27" t="str">
        <f>IF(J5=0,"",J17*$C$18)</f>
        <v/>
      </c>
      <c r="K18" s="27"/>
      <c r="L18" s="27" t="str">
        <f>IF(L5=0,"",L17*$C$18)</f>
        <v/>
      </c>
      <c r="M18" s="27"/>
      <c r="N18" s="27" t="str">
        <f>IF(N5=0,"",N17*$C$18)</f>
        <v/>
      </c>
      <c r="O18" s="27"/>
      <c r="P18" s="27" t="str">
        <f>IF(P5=0,"",P17*$C$18)</f>
        <v/>
      </c>
      <c r="Q18" s="27"/>
      <c r="R18" s="27" t="str">
        <f>IF(R5=0,"",R17*$C$18)</f>
        <v/>
      </c>
      <c r="S18" s="27"/>
      <c r="T18" s="27" t="str">
        <f>IF(T5=0,"",T17*$C$18)</f>
        <v/>
      </c>
      <c r="U18" s="27"/>
      <c r="V18" s="27" t="str">
        <f>IF(V5=0,"",V17*$C$18)</f>
        <v/>
      </c>
      <c r="W18" s="27"/>
      <c r="X18" s="27" t="str">
        <f t="shared" ref="X18" si="5">IF(X5=0,"",X17*$C$18)</f>
        <v/>
      </c>
      <c r="Y18" s="27"/>
      <c r="Z18" s="27" t="str">
        <f t="shared" ref="Z18" si="6">IF(Z5=0,"",Z17*$C$18)</f>
        <v/>
      </c>
      <c r="AA18" s="27"/>
      <c r="AB18" s="27" t="str">
        <f>IF(AB5=0,"",AB17*$C$18)</f>
        <v/>
      </c>
      <c r="AC18" s="27"/>
      <c r="AD18" s="27" t="str">
        <f>IF(AD5=0,"",AD17*$C$18)</f>
        <v/>
      </c>
      <c r="AE18" s="27"/>
      <c r="AF18" s="27" t="str">
        <f>IF(AF5=0,"",AF17*$C$18)</f>
        <v/>
      </c>
    </row>
    <row r="19" spans="2:32" x14ac:dyDescent="0.25">
      <c r="B19" s="25" t="s">
        <v>87</v>
      </c>
      <c r="C19" s="30"/>
      <c r="D19" s="35" t="str">
        <f t="shared" ref="D19:AF19" si="7">IFERROR(_xlfn.RANK.EQ(D18,$D$18:$AF$18,0),"")</f>
        <v/>
      </c>
      <c r="E19" s="35" t="str">
        <f t="shared" si="7"/>
        <v/>
      </c>
      <c r="F19" s="35" t="str">
        <f t="shared" si="7"/>
        <v/>
      </c>
      <c r="G19" s="35" t="str">
        <f t="shared" si="7"/>
        <v/>
      </c>
      <c r="H19" s="35" t="str">
        <f t="shared" si="7"/>
        <v/>
      </c>
      <c r="I19" s="35" t="str">
        <f t="shared" si="7"/>
        <v/>
      </c>
      <c r="J19" s="35" t="str">
        <f t="shared" si="7"/>
        <v/>
      </c>
      <c r="K19" s="35" t="str">
        <f t="shared" si="7"/>
        <v/>
      </c>
      <c r="L19" s="35" t="str">
        <f t="shared" si="7"/>
        <v/>
      </c>
      <c r="M19" s="35" t="str">
        <f t="shared" si="7"/>
        <v/>
      </c>
      <c r="N19" s="35" t="str">
        <f t="shared" si="7"/>
        <v/>
      </c>
      <c r="O19" s="35" t="str">
        <f t="shared" si="7"/>
        <v/>
      </c>
      <c r="P19" s="35" t="str">
        <f t="shared" si="7"/>
        <v/>
      </c>
      <c r="Q19" s="35" t="str">
        <f t="shared" si="7"/>
        <v/>
      </c>
      <c r="R19" s="35" t="str">
        <f t="shared" si="7"/>
        <v/>
      </c>
      <c r="S19" s="35" t="str">
        <f t="shared" si="7"/>
        <v/>
      </c>
      <c r="T19" s="35" t="str">
        <f t="shared" si="7"/>
        <v/>
      </c>
      <c r="U19" s="35" t="str">
        <f t="shared" si="7"/>
        <v/>
      </c>
      <c r="V19" s="35" t="str">
        <f t="shared" si="7"/>
        <v/>
      </c>
      <c r="W19" s="35" t="str">
        <f t="shared" si="7"/>
        <v/>
      </c>
      <c r="X19" s="35" t="str">
        <f t="shared" si="7"/>
        <v/>
      </c>
      <c r="Y19" s="35" t="str">
        <f t="shared" si="7"/>
        <v/>
      </c>
      <c r="Z19" s="35" t="str">
        <f t="shared" si="7"/>
        <v/>
      </c>
      <c r="AA19" s="35" t="str">
        <f t="shared" si="7"/>
        <v/>
      </c>
      <c r="AB19" s="35" t="str">
        <f t="shared" si="7"/>
        <v/>
      </c>
      <c r="AC19" s="35" t="str">
        <f t="shared" si="7"/>
        <v/>
      </c>
      <c r="AD19" s="35" t="str">
        <f t="shared" si="7"/>
        <v/>
      </c>
      <c r="AE19" s="35" t="str">
        <f t="shared" si="7"/>
        <v/>
      </c>
      <c r="AF19" s="35" t="str">
        <f t="shared" si="7"/>
        <v/>
      </c>
    </row>
    <row r="20" spans="2:32" x14ac:dyDescent="0.25">
      <c r="W20" s="16"/>
      <c r="Y20" s="16"/>
      <c r="AA20" s="16"/>
      <c r="AC20" s="16"/>
      <c r="AE20" s="16"/>
    </row>
    <row r="21" spans="2:32" ht="23.25" x14ac:dyDescent="0.35">
      <c r="B21" s="1" t="str">
        <f>UPPER(Tildelingskriterium_2)&amp;" "&amp;"("&amp;TEXT(INFORMASJON!D48,"0%")&amp;")"</f>
        <v xml:space="preserve"> (0%)</v>
      </c>
      <c r="W21" s="16"/>
      <c r="Y21" s="16"/>
      <c r="AA21" s="16"/>
      <c r="AC21" s="16"/>
      <c r="AE21" s="16"/>
    </row>
    <row r="22" spans="2:32" x14ac:dyDescent="0.25">
      <c r="W22" s="16"/>
      <c r="Y22" s="16"/>
      <c r="AA22" s="16"/>
      <c r="AC22" s="16"/>
      <c r="AE22" s="16"/>
    </row>
    <row r="23" spans="2:32" x14ac:dyDescent="0.25">
      <c r="B23" s="20" t="s">
        <v>76</v>
      </c>
      <c r="C23" s="21" t="s">
        <v>72</v>
      </c>
      <c r="D23" s="21">
        <f>Tilbud_1</f>
        <v>0</v>
      </c>
      <c r="E23" s="21"/>
      <c r="F23" s="21">
        <f>Tilbud_2</f>
        <v>0</v>
      </c>
      <c r="G23" s="21"/>
      <c r="H23" s="21">
        <f>Tilbud_3</f>
        <v>0</v>
      </c>
      <c r="I23" s="21"/>
      <c r="J23" s="21">
        <f>Tilbud_4</f>
        <v>0</v>
      </c>
      <c r="K23" s="21"/>
      <c r="L23" s="21">
        <f>Tilbud_5</f>
        <v>0</v>
      </c>
      <c r="M23" s="21"/>
      <c r="N23" s="21">
        <f>Tilbud_6</f>
        <v>0</v>
      </c>
      <c r="O23" s="21"/>
      <c r="P23" s="21">
        <f>Tilbud_7</f>
        <v>0</v>
      </c>
      <c r="Q23" s="21"/>
      <c r="R23" s="21">
        <f>Tilbud_8</f>
        <v>0</v>
      </c>
      <c r="S23" s="21"/>
      <c r="T23" s="21">
        <f>Tilbud_9</f>
        <v>0</v>
      </c>
      <c r="U23" s="21"/>
      <c r="V23" s="21">
        <f>Tilbud_10</f>
        <v>0</v>
      </c>
      <c r="W23" s="21"/>
      <c r="X23" s="21">
        <f>Tilbud_11</f>
        <v>0</v>
      </c>
      <c r="Y23" s="21"/>
      <c r="Z23" s="21">
        <f>Tilbud_12</f>
        <v>0</v>
      </c>
      <c r="AA23" s="21"/>
      <c r="AB23" s="21">
        <f>Tilbud_13</f>
        <v>0</v>
      </c>
      <c r="AC23" s="21"/>
      <c r="AD23" s="21">
        <f>Tilbud_14</f>
        <v>0</v>
      </c>
      <c r="AE23" s="21"/>
      <c r="AF23" s="21">
        <f>Tilbud_15</f>
        <v>0</v>
      </c>
    </row>
    <row r="24" spans="2:32" x14ac:dyDescent="0.25">
      <c r="B24" s="17">
        <f>IF(INFORMASJON!E48="Nei",Tildelingskriterium_2,INFORMASJON!C74)</f>
        <v>0</v>
      </c>
      <c r="C24" s="18">
        <f>IF(INFORMASJON!E48="Nei",1,INFORMASJON!D74)</f>
        <v>0</v>
      </c>
      <c r="D24" s="19">
        <f>'TILDELINGSKRITERIUM 2'!D$6*$C$24</f>
        <v>0</v>
      </c>
      <c r="E24" s="19"/>
      <c r="F24" s="19">
        <f>'TILDELINGSKRITERIUM 2'!F6*$C$24</f>
        <v>0</v>
      </c>
      <c r="G24" s="19"/>
      <c r="H24" s="19">
        <f>'TILDELINGSKRITERIUM 2'!H6*$C$24</f>
        <v>0</v>
      </c>
      <c r="I24" s="19"/>
      <c r="J24" s="19">
        <f>'TILDELINGSKRITERIUM 2'!J6*$C$24</f>
        <v>0</v>
      </c>
      <c r="K24" s="19"/>
      <c r="L24" s="19">
        <f>'TILDELINGSKRITERIUM 2'!L6*$C$24</f>
        <v>0</v>
      </c>
      <c r="M24" s="19"/>
      <c r="N24" s="19">
        <f>'TILDELINGSKRITERIUM 2'!N6*$C$24</f>
        <v>0</v>
      </c>
      <c r="O24" s="19"/>
      <c r="P24" s="19">
        <f>'TILDELINGSKRITERIUM 2'!P6*$C$24</f>
        <v>0</v>
      </c>
      <c r="Q24" s="19"/>
      <c r="R24" s="19">
        <f>'TILDELINGSKRITERIUM 2'!R6*$C$24</f>
        <v>0</v>
      </c>
      <c r="S24" s="19"/>
      <c r="T24" s="19">
        <f>'TILDELINGSKRITERIUM 2'!T6*$C$24</f>
        <v>0</v>
      </c>
      <c r="U24" s="19"/>
      <c r="V24" s="19">
        <f>'TILDELINGSKRITERIUM 2'!V6*$C$24</f>
        <v>0</v>
      </c>
      <c r="W24" s="19"/>
      <c r="X24" s="19">
        <f>'TILDELINGSKRITERIUM 2'!X6*$C$24</f>
        <v>0</v>
      </c>
      <c r="Y24" s="19"/>
      <c r="Z24" s="19">
        <f>'TILDELINGSKRITERIUM 2'!Z6*$C$24</f>
        <v>0</v>
      </c>
      <c r="AA24" s="19"/>
      <c r="AB24" s="19">
        <f>'TILDELINGSKRITERIUM 2'!AB6*$C$24</f>
        <v>0</v>
      </c>
      <c r="AC24" s="19"/>
      <c r="AD24" s="19">
        <f>'TILDELINGSKRITERIUM 2'!AD6*$C$24</f>
        <v>0</v>
      </c>
      <c r="AE24" s="19"/>
      <c r="AF24" s="19">
        <f>'TILDELINGSKRITERIUM 2'!AF6*$C$24</f>
        <v>0</v>
      </c>
    </row>
    <row r="25" spans="2:32" x14ac:dyDescent="0.25">
      <c r="B25" s="17">
        <f>INFORMASJON!C75</f>
        <v>0</v>
      </c>
      <c r="C25" s="18">
        <f>IF(INFORMASJON!$E$48="Nei",0,INFORMASJON!D75)</f>
        <v>0</v>
      </c>
      <c r="D25" s="19">
        <f>'TILDELINGSKRITERIUM 2'!D9*$C$25</f>
        <v>0</v>
      </c>
      <c r="E25" s="19"/>
      <c r="F25" s="19">
        <f>'TILDELINGSKRITERIUM 2'!F9*$C$25</f>
        <v>0</v>
      </c>
      <c r="G25" s="19"/>
      <c r="H25" s="19">
        <f>'TILDELINGSKRITERIUM 2'!H9*$C$25</f>
        <v>0</v>
      </c>
      <c r="I25" s="19"/>
      <c r="J25" s="19">
        <f>'TILDELINGSKRITERIUM 2'!J9*$C$25</f>
        <v>0</v>
      </c>
      <c r="K25" s="19"/>
      <c r="L25" s="19">
        <f>'TILDELINGSKRITERIUM 2'!L9*$C$25</f>
        <v>0</v>
      </c>
      <c r="M25" s="19"/>
      <c r="N25" s="19">
        <f>'TILDELINGSKRITERIUM 2'!N9*$C$25</f>
        <v>0</v>
      </c>
      <c r="O25" s="19"/>
      <c r="P25" s="19">
        <f>'TILDELINGSKRITERIUM 2'!P9*$C$25</f>
        <v>0</v>
      </c>
      <c r="Q25" s="19"/>
      <c r="R25" s="19">
        <f>'TILDELINGSKRITERIUM 2'!R9*$C$25</f>
        <v>0</v>
      </c>
      <c r="S25" s="19"/>
      <c r="T25" s="19">
        <f>'TILDELINGSKRITERIUM 2'!T9*$C$25</f>
        <v>0</v>
      </c>
      <c r="U25" s="19"/>
      <c r="V25" s="19">
        <f>'TILDELINGSKRITERIUM 2'!V9*$C$25</f>
        <v>0</v>
      </c>
      <c r="W25" s="19"/>
      <c r="X25" s="19">
        <f>'TILDELINGSKRITERIUM 2'!X9*$C$25</f>
        <v>0</v>
      </c>
      <c r="Y25" s="19"/>
      <c r="Z25" s="19">
        <f>'TILDELINGSKRITERIUM 2'!Z9*$C$25</f>
        <v>0</v>
      </c>
      <c r="AA25" s="19"/>
      <c r="AB25" s="19">
        <f>'TILDELINGSKRITERIUM 2'!AB9*$C$25</f>
        <v>0</v>
      </c>
      <c r="AC25" s="19"/>
      <c r="AD25" s="19">
        <f>'TILDELINGSKRITERIUM 2'!AD9*$C$25</f>
        <v>0</v>
      </c>
      <c r="AE25" s="19"/>
      <c r="AF25" s="19">
        <f>'TILDELINGSKRITERIUM 2'!AF9*$C$25</f>
        <v>0</v>
      </c>
    </row>
    <row r="26" spans="2:32" x14ac:dyDescent="0.25">
      <c r="B26" s="17">
        <f>INFORMASJON!C76</f>
        <v>0</v>
      </c>
      <c r="C26" s="18">
        <f>IF(INFORMASJON!$E$48="Nei",0,INFORMASJON!D76)</f>
        <v>0</v>
      </c>
      <c r="D26" s="19">
        <f>'TILDELINGSKRITERIUM 2'!D12*$C$26</f>
        <v>0</v>
      </c>
      <c r="E26" s="19"/>
      <c r="F26" s="19">
        <f>'TILDELINGSKRITERIUM 2'!F12*$C$26</f>
        <v>0</v>
      </c>
      <c r="G26" s="19"/>
      <c r="H26" s="19">
        <f>'TILDELINGSKRITERIUM 2'!H12*$C$26</f>
        <v>0</v>
      </c>
      <c r="I26" s="19"/>
      <c r="J26" s="19">
        <f>'TILDELINGSKRITERIUM 2'!J12*$C$26</f>
        <v>0</v>
      </c>
      <c r="K26" s="19"/>
      <c r="L26" s="19">
        <f>'TILDELINGSKRITERIUM 2'!L12*$C$26</f>
        <v>0</v>
      </c>
      <c r="M26" s="19"/>
      <c r="N26" s="19">
        <f>'TILDELINGSKRITERIUM 2'!N12*$C$26</f>
        <v>0</v>
      </c>
      <c r="O26" s="19"/>
      <c r="P26" s="19">
        <f>'TILDELINGSKRITERIUM 2'!P12*$C$26</f>
        <v>0</v>
      </c>
      <c r="Q26" s="19"/>
      <c r="R26" s="19">
        <f>'TILDELINGSKRITERIUM 2'!R12*$C$26</f>
        <v>0</v>
      </c>
      <c r="S26" s="19"/>
      <c r="T26" s="19">
        <f>'TILDELINGSKRITERIUM 2'!T12*$C$26</f>
        <v>0</v>
      </c>
      <c r="U26" s="19"/>
      <c r="V26" s="19">
        <f>'TILDELINGSKRITERIUM 2'!V12*$C$26</f>
        <v>0</v>
      </c>
      <c r="W26" s="19"/>
      <c r="X26" s="19">
        <f>'TILDELINGSKRITERIUM 2'!X12*$C$26</f>
        <v>0</v>
      </c>
      <c r="Y26" s="19"/>
      <c r="Z26" s="19">
        <f>'TILDELINGSKRITERIUM 2'!Z12*$C$26</f>
        <v>0</v>
      </c>
      <c r="AA26" s="19"/>
      <c r="AB26" s="19">
        <f>'TILDELINGSKRITERIUM 2'!AB12*$C$26</f>
        <v>0</v>
      </c>
      <c r="AC26" s="19"/>
      <c r="AD26" s="19">
        <f>'TILDELINGSKRITERIUM 2'!AD12*$C$26</f>
        <v>0</v>
      </c>
      <c r="AE26" s="19"/>
      <c r="AF26" s="19">
        <f>'TILDELINGSKRITERIUM 2'!AF12*$C$26</f>
        <v>0</v>
      </c>
    </row>
    <row r="27" spans="2:32" x14ac:dyDescent="0.25">
      <c r="B27" s="17">
        <f>INFORMASJON!C77</f>
        <v>0</v>
      </c>
      <c r="C27" s="18">
        <f>IF(INFORMASJON!$E$48="Nei",0,INFORMASJON!D77)</f>
        <v>0</v>
      </c>
      <c r="D27" s="19">
        <f>'TILDELINGSKRITERIUM 2'!D15*$C$27</f>
        <v>0</v>
      </c>
      <c r="E27" s="19"/>
      <c r="F27" s="19">
        <f>'TILDELINGSKRITERIUM 2'!F15*$C$27</f>
        <v>0</v>
      </c>
      <c r="G27" s="19"/>
      <c r="H27" s="19">
        <f>'TILDELINGSKRITERIUM 2'!H15*$C$27</f>
        <v>0</v>
      </c>
      <c r="I27" s="19"/>
      <c r="J27" s="19">
        <f>'TILDELINGSKRITERIUM 2'!J15*$C$27</f>
        <v>0</v>
      </c>
      <c r="K27" s="19"/>
      <c r="L27" s="19">
        <f>'TILDELINGSKRITERIUM 2'!L15*$C$27</f>
        <v>0</v>
      </c>
      <c r="M27" s="19"/>
      <c r="N27" s="19">
        <f>'TILDELINGSKRITERIUM 2'!N15*$C$27</f>
        <v>0</v>
      </c>
      <c r="O27" s="19"/>
      <c r="P27" s="19">
        <f>'TILDELINGSKRITERIUM 2'!P15*$C$27</f>
        <v>0</v>
      </c>
      <c r="Q27" s="19"/>
      <c r="R27" s="19">
        <f>'TILDELINGSKRITERIUM 2'!R15*$C$27</f>
        <v>0</v>
      </c>
      <c r="S27" s="19"/>
      <c r="T27" s="19">
        <f>'TILDELINGSKRITERIUM 2'!T15*$C$27</f>
        <v>0</v>
      </c>
      <c r="U27" s="19"/>
      <c r="V27" s="19">
        <f>'TILDELINGSKRITERIUM 2'!V15*$C$27</f>
        <v>0</v>
      </c>
      <c r="W27" s="19"/>
      <c r="X27" s="19">
        <f>'TILDELINGSKRITERIUM 2'!X15*$C$27</f>
        <v>0</v>
      </c>
      <c r="Y27" s="19"/>
      <c r="Z27" s="19">
        <f>'TILDELINGSKRITERIUM 2'!Z15*$C$27</f>
        <v>0</v>
      </c>
      <c r="AA27" s="19"/>
      <c r="AB27" s="19">
        <f>'TILDELINGSKRITERIUM 2'!AB15*$C$27</f>
        <v>0</v>
      </c>
      <c r="AC27" s="19"/>
      <c r="AD27" s="19">
        <f>'TILDELINGSKRITERIUM 2'!AD15*$C$27</f>
        <v>0</v>
      </c>
      <c r="AE27" s="19"/>
      <c r="AF27" s="19">
        <f>'TILDELINGSKRITERIUM 2'!AF15*$C$27</f>
        <v>0</v>
      </c>
    </row>
    <row r="28" spans="2:32" x14ac:dyDescent="0.25">
      <c r="B28" s="17">
        <f>INFORMASJON!C78</f>
        <v>0</v>
      </c>
      <c r="C28" s="18">
        <f>IF(INFORMASJON!$E$48="Nei",0,INFORMASJON!D78)</f>
        <v>0</v>
      </c>
      <c r="D28" s="19">
        <f>'TILDELINGSKRITERIUM 2'!D18*$C$28</f>
        <v>0</v>
      </c>
      <c r="E28" s="19"/>
      <c r="F28" s="19">
        <f>'TILDELINGSKRITERIUM 2'!F18*$C$28</f>
        <v>0</v>
      </c>
      <c r="G28" s="19"/>
      <c r="H28" s="19">
        <f>'TILDELINGSKRITERIUM 2'!H18*$C$28</f>
        <v>0</v>
      </c>
      <c r="I28" s="19"/>
      <c r="J28" s="19">
        <f>'TILDELINGSKRITERIUM 2'!J18*$C$28</f>
        <v>0</v>
      </c>
      <c r="K28" s="19"/>
      <c r="L28" s="19">
        <f>'TILDELINGSKRITERIUM 2'!L18*$C$28</f>
        <v>0</v>
      </c>
      <c r="M28" s="19"/>
      <c r="N28" s="19">
        <f>'TILDELINGSKRITERIUM 2'!N18*$C$28</f>
        <v>0</v>
      </c>
      <c r="O28" s="19"/>
      <c r="P28" s="19">
        <f>'TILDELINGSKRITERIUM 2'!P18*$C$28</f>
        <v>0</v>
      </c>
      <c r="Q28" s="19"/>
      <c r="R28" s="19">
        <f>'TILDELINGSKRITERIUM 2'!R18*$C$28</f>
        <v>0</v>
      </c>
      <c r="S28" s="19"/>
      <c r="T28" s="19">
        <f>'TILDELINGSKRITERIUM 2'!T18*$C$28</f>
        <v>0</v>
      </c>
      <c r="U28" s="19"/>
      <c r="V28" s="19">
        <f>'TILDELINGSKRITERIUM 2'!V18*$C$28</f>
        <v>0</v>
      </c>
      <c r="W28" s="19"/>
      <c r="X28" s="19">
        <f>'TILDELINGSKRITERIUM 2'!X18*$C$28</f>
        <v>0</v>
      </c>
      <c r="Y28" s="19"/>
      <c r="Z28" s="19">
        <f>'TILDELINGSKRITERIUM 2'!Z18*$C$28</f>
        <v>0</v>
      </c>
      <c r="AA28" s="19"/>
      <c r="AB28" s="19">
        <f>'TILDELINGSKRITERIUM 2'!AB18*$C$28</f>
        <v>0</v>
      </c>
      <c r="AC28" s="19"/>
      <c r="AD28" s="19">
        <f>'TILDELINGSKRITERIUM 2'!AD18*$C$28</f>
        <v>0</v>
      </c>
      <c r="AE28" s="19"/>
      <c r="AF28" s="19">
        <f>'TILDELINGSKRITERIUM 2'!AF18*$C$28</f>
        <v>0</v>
      </c>
    </row>
    <row r="29" spans="2:32" x14ac:dyDescent="0.25">
      <c r="B29" s="17">
        <f>INFORMASJON!C79</f>
        <v>0</v>
      </c>
      <c r="C29" s="18">
        <f>IF(INFORMASJON!$E$48="Nei",0,INFORMASJON!D79)</f>
        <v>0</v>
      </c>
      <c r="D29" s="19">
        <f>'TILDELINGSKRITERIUM 2'!D21*$C$29</f>
        <v>0</v>
      </c>
      <c r="E29" s="19"/>
      <c r="F29" s="19">
        <f>'TILDELINGSKRITERIUM 2'!F21*$C$29</f>
        <v>0</v>
      </c>
      <c r="G29" s="19"/>
      <c r="H29" s="19">
        <f>'TILDELINGSKRITERIUM 2'!H21*$C$29</f>
        <v>0</v>
      </c>
      <c r="I29" s="19"/>
      <c r="J29" s="19">
        <f>'TILDELINGSKRITERIUM 2'!J21*$C$29</f>
        <v>0</v>
      </c>
      <c r="K29" s="19"/>
      <c r="L29" s="19">
        <f>'TILDELINGSKRITERIUM 2'!L21*$C$29</f>
        <v>0</v>
      </c>
      <c r="M29" s="19"/>
      <c r="N29" s="19">
        <f>'TILDELINGSKRITERIUM 2'!N21*$C$29</f>
        <v>0</v>
      </c>
      <c r="O29" s="19"/>
      <c r="P29" s="19">
        <f>'TILDELINGSKRITERIUM 2'!P21*$C$29</f>
        <v>0</v>
      </c>
      <c r="Q29" s="19"/>
      <c r="R29" s="19">
        <f>'TILDELINGSKRITERIUM 2'!R21*$C$29</f>
        <v>0</v>
      </c>
      <c r="S29" s="19"/>
      <c r="T29" s="19">
        <f>'TILDELINGSKRITERIUM 2'!T21*$C$29</f>
        <v>0</v>
      </c>
      <c r="U29" s="19"/>
      <c r="V29" s="19">
        <f>'TILDELINGSKRITERIUM 2'!V21*$C$29</f>
        <v>0</v>
      </c>
      <c r="W29" s="19"/>
      <c r="X29" s="19">
        <f>'TILDELINGSKRITERIUM 2'!X21*$C$29</f>
        <v>0</v>
      </c>
      <c r="Y29" s="19"/>
      <c r="Z29" s="19">
        <f>'TILDELINGSKRITERIUM 2'!Z21*$C$29</f>
        <v>0</v>
      </c>
      <c r="AA29" s="19"/>
      <c r="AB29" s="19">
        <f>'TILDELINGSKRITERIUM 2'!AB21*$C$29</f>
        <v>0</v>
      </c>
      <c r="AC29" s="19"/>
      <c r="AD29" s="19">
        <f>'TILDELINGSKRITERIUM 2'!AD21*$C$29</f>
        <v>0</v>
      </c>
      <c r="AE29" s="19"/>
      <c r="AF29" s="19">
        <f>'TILDELINGSKRITERIUM 2'!AF21*$C$29</f>
        <v>0</v>
      </c>
    </row>
    <row r="30" spans="2:32" x14ac:dyDescent="0.25">
      <c r="B30" s="17">
        <f>INFORMASJON!C80</f>
        <v>0</v>
      </c>
      <c r="C30" s="18">
        <f>IF(INFORMASJON!$E$48="Nei",0,INFORMASJON!D80)</f>
        <v>0</v>
      </c>
      <c r="D30" s="19">
        <f>'TILDELINGSKRITERIUM 2'!D24*$C$30</f>
        <v>0</v>
      </c>
      <c r="E30" s="19"/>
      <c r="F30" s="19">
        <f>'TILDELINGSKRITERIUM 2'!F24*$C$30</f>
        <v>0</v>
      </c>
      <c r="G30" s="19"/>
      <c r="H30" s="19">
        <f>'TILDELINGSKRITERIUM 2'!H24*$C$30</f>
        <v>0</v>
      </c>
      <c r="I30" s="19"/>
      <c r="J30" s="19">
        <f>'TILDELINGSKRITERIUM 2'!J24*$C$30</f>
        <v>0</v>
      </c>
      <c r="K30" s="19"/>
      <c r="L30" s="19">
        <f>'TILDELINGSKRITERIUM 2'!L24*$C$30</f>
        <v>0</v>
      </c>
      <c r="M30" s="19"/>
      <c r="N30" s="19">
        <f>'TILDELINGSKRITERIUM 2'!N24*$C$30</f>
        <v>0</v>
      </c>
      <c r="O30" s="19"/>
      <c r="P30" s="19">
        <f>'TILDELINGSKRITERIUM 2'!P24*$C$30</f>
        <v>0</v>
      </c>
      <c r="Q30" s="19"/>
      <c r="R30" s="19">
        <f>'TILDELINGSKRITERIUM 2'!R24*$C$30</f>
        <v>0</v>
      </c>
      <c r="S30" s="19"/>
      <c r="T30" s="19">
        <f>'TILDELINGSKRITERIUM 2'!T24*$C$30</f>
        <v>0</v>
      </c>
      <c r="U30" s="19"/>
      <c r="V30" s="19">
        <f>'TILDELINGSKRITERIUM 2'!V24*$C$30</f>
        <v>0</v>
      </c>
      <c r="W30" s="19"/>
      <c r="X30" s="19">
        <f>'TILDELINGSKRITERIUM 2'!X24*$C$30</f>
        <v>0</v>
      </c>
      <c r="Y30" s="19"/>
      <c r="Z30" s="19">
        <f>'TILDELINGSKRITERIUM 2'!Z24*$C$30</f>
        <v>0</v>
      </c>
      <c r="AA30" s="19"/>
      <c r="AB30" s="19">
        <f>'TILDELINGSKRITERIUM 2'!AB24*$C$30</f>
        <v>0</v>
      </c>
      <c r="AC30" s="19"/>
      <c r="AD30" s="19">
        <f>'TILDELINGSKRITERIUM 2'!AD24*$C$30</f>
        <v>0</v>
      </c>
      <c r="AE30" s="19"/>
      <c r="AF30" s="19">
        <f>'TILDELINGSKRITERIUM 2'!AF24*$C$30</f>
        <v>0</v>
      </c>
    </row>
    <row r="31" spans="2:32" x14ac:dyDescent="0.25">
      <c r="B31" s="17">
        <f>INFORMASJON!C81</f>
        <v>0</v>
      </c>
      <c r="C31" s="18">
        <f>IF(INFORMASJON!$E$48="Nei",0,INFORMASJON!D81)</f>
        <v>0</v>
      </c>
      <c r="D31" s="19">
        <f>'TILDELINGSKRITERIUM 2'!D27*$C$31</f>
        <v>0</v>
      </c>
      <c r="E31" s="19"/>
      <c r="F31" s="19">
        <f>'TILDELINGSKRITERIUM 2'!F27*$C$31</f>
        <v>0</v>
      </c>
      <c r="G31" s="19"/>
      <c r="H31" s="19">
        <f>'TILDELINGSKRITERIUM 2'!H27*$C$31</f>
        <v>0</v>
      </c>
      <c r="I31" s="19"/>
      <c r="J31" s="19">
        <f>'TILDELINGSKRITERIUM 2'!J27*$C$31</f>
        <v>0</v>
      </c>
      <c r="K31" s="19"/>
      <c r="L31" s="19">
        <f>'TILDELINGSKRITERIUM 2'!L27*$C$31</f>
        <v>0</v>
      </c>
      <c r="M31" s="19"/>
      <c r="N31" s="19">
        <f>'TILDELINGSKRITERIUM 2'!N27*$C$31</f>
        <v>0</v>
      </c>
      <c r="O31" s="19"/>
      <c r="P31" s="19">
        <f>'TILDELINGSKRITERIUM 2'!P27*$C$31</f>
        <v>0</v>
      </c>
      <c r="Q31" s="19"/>
      <c r="R31" s="19">
        <f>'TILDELINGSKRITERIUM 2'!R27*$C$31</f>
        <v>0</v>
      </c>
      <c r="S31" s="19"/>
      <c r="T31" s="19">
        <f>'TILDELINGSKRITERIUM 2'!T27*$C$31</f>
        <v>0</v>
      </c>
      <c r="U31" s="19"/>
      <c r="V31" s="19">
        <f>'TILDELINGSKRITERIUM 2'!V27*$C$31</f>
        <v>0</v>
      </c>
      <c r="W31" s="19"/>
      <c r="X31" s="19">
        <f>'TILDELINGSKRITERIUM 2'!X27*$C$31</f>
        <v>0</v>
      </c>
      <c r="Y31" s="19"/>
      <c r="Z31" s="19">
        <f>'TILDELINGSKRITERIUM 2'!Z27*$C$31</f>
        <v>0</v>
      </c>
      <c r="AA31" s="19"/>
      <c r="AB31" s="19">
        <f>'TILDELINGSKRITERIUM 2'!AB27*$C$31</f>
        <v>0</v>
      </c>
      <c r="AC31" s="19"/>
      <c r="AD31" s="19">
        <f>'TILDELINGSKRITERIUM 2'!AD27*$C$31</f>
        <v>0</v>
      </c>
      <c r="AE31" s="19"/>
      <c r="AF31" s="19">
        <f>'TILDELINGSKRITERIUM 2'!AF27*$C$31</f>
        <v>0</v>
      </c>
    </row>
    <row r="32" spans="2:32" x14ac:dyDescent="0.25">
      <c r="B32" s="17">
        <f>INFORMASJON!C82</f>
        <v>0</v>
      </c>
      <c r="C32" s="18">
        <f>IF(INFORMASJON!$E$48="Nei",0,INFORMASJON!D82)</f>
        <v>0</v>
      </c>
      <c r="D32" s="19">
        <f>'TILDELINGSKRITERIUM 2'!D30*$C$32</f>
        <v>0</v>
      </c>
      <c r="E32" s="19"/>
      <c r="F32" s="19">
        <f>'TILDELINGSKRITERIUM 2'!F30*$C$32</f>
        <v>0</v>
      </c>
      <c r="G32" s="19"/>
      <c r="H32" s="19">
        <f>'TILDELINGSKRITERIUM 2'!H30*$C$32</f>
        <v>0</v>
      </c>
      <c r="I32" s="19"/>
      <c r="J32" s="19">
        <f>'TILDELINGSKRITERIUM 2'!J30*$C$32</f>
        <v>0</v>
      </c>
      <c r="K32" s="19"/>
      <c r="L32" s="19">
        <f>'TILDELINGSKRITERIUM 2'!L30*$C$32</f>
        <v>0</v>
      </c>
      <c r="M32" s="19"/>
      <c r="N32" s="19">
        <f>'TILDELINGSKRITERIUM 2'!N30*$C$32</f>
        <v>0</v>
      </c>
      <c r="O32" s="19"/>
      <c r="P32" s="19">
        <f>'TILDELINGSKRITERIUM 2'!P30*$C$32</f>
        <v>0</v>
      </c>
      <c r="Q32" s="19"/>
      <c r="R32" s="19">
        <f>'TILDELINGSKRITERIUM 2'!R30*$C$32</f>
        <v>0</v>
      </c>
      <c r="S32" s="19"/>
      <c r="T32" s="19">
        <f>'TILDELINGSKRITERIUM 2'!T30*$C$32</f>
        <v>0</v>
      </c>
      <c r="U32" s="19"/>
      <c r="V32" s="19">
        <f>'TILDELINGSKRITERIUM 2'!V30*$C$32</f>
        <v>0</v>
      </c>
      <c r="W32" s="19"/>
      <c r="X32" s="19">
        <f>'TILDELINGSKRITERIUM 2'!X30*$C$32</f>
        <v>0</v>
      </c>
      <c r="Y32" s="19"/>
      <c r="Z32" s="19">
        <f>'TILDELINGSKRITERIUM 2'!Z30*$C$32</f>
        <v>0</v>
      </c>
      <c r="AA32" s="19"/>
      <c r="AB32" s="19">
        <f>'TILDELINGSKRITERIUM 2'!AB30*$C$32</f>
        <v>0</v>
      </c>
      <c r="AC32" s="19"/>
      <c r="AD32" s="19">
        <f>'TILDELINGSKRITERIUM 2'!AD30*$C$32</f>
        <v>0</v>
      </c>
      <c r="AE32" s="19"/>
      <c r="AF32" s="19">
        <f>'TILDELINGSKRITERIUM 2'!AF30*$C$32</f>
        <v>0</v>
      </c>
    </row>
    <row r="33" spans="2:32" x14ac:dyDescent="0.25">
      <c r="B33" s="17">
        <f>INFORMASJON!C83</f>
        <v>0</v>
      </c>
      <c r="C33" s="18">
        <f>IF(INFORMASJON!$E$48="Nei",0,INFORMASJON!D83)</f>
        <v>0</v>
      </c>
      <c r="D33" s="19">
        <f>'TILDELINGSKRITERIUM 2'!D33*$C$33</f>
        <v>0</v>
      </c>
      <c r="E33" s="19"/>
      <c r="F33" s="19">
        <f>'TILDELINGSKRITERIUM 2'!F33*$C$33</f>
        <v>0</v>
      </c>
      <c r="G33" s="19"/>
      <c r="H33" s="19">
        <f>'TILDELINGSKRITERIUM 2'!H33*$C$33</f>
        <v>0</v>
      </c>
      <c r="I33" s="19"/>
      <c r="J33" s="19">
        <f>'TILDELINGSKRITERIUM 2'!J33*$C$33</f>
        <v>0</v>
      </c>
      <c r="K33" s="19"/>
      <c r="L33" s="19">
        <f>'TILDELINGSKRITERIUM 2'!L33*$C$33</f>
        <v>0</v>
      </c>
      <c r="M33" s="19"/>
      <c r="N33" s="19">
        <f>'TILDELINGSKRITERIUM 2'!N33*$C$33</f>
        <v>0</v>
      </c>
      <c r="O33" s="19"/>
      <c r="P33" s="19">
        <f>'TILDELINGSKRITERIUM 2'!P33*$C$33</f>
        <v>0</v>
      </c>
      <c r="Q33" s="19"/>
      <c r="R33" s="19">
        <f>'TILDELINGSKRITERIUM 2'!R33*$C$33</f>
        <v>0</v>
      </c>
      <c r="S33" s="19"/>
      <c r="T33" s="19">
        <f>'TILDELINGSKRITERIUM 2'!T33*$C$33</f>
        <v>0</v>
      </c>
      <c r="U33" s="19"/>
      <c r="V33" s="19">
        <f>'TILDELINGSKRITERIUM 2'!V33*$C$33</f>
        <v>0</v>
      </c>
      <c r="W33" s="19"/>
      <c r="X33" s="19">
        <f>'TILDELINGSKRITERIUM 2'!X33*$C$33</f>
        <v>0</v>
      </c>
      <c r="Y33" s="19"/>
      <c r="Z33" s="19">
        <f>'TILDELINGSKRITERIUM 2'!Z33*$C$33</f>
        <v>0</v>
      </c>
      <c r="AA33" s="19"/>
      <c r="AB33" s="19">
        <f>'TILDELINGSKRITERIUM 2'!AB33*$C$33</f>
        <v>0</v>
      </c>
      <c r="AC33" s="19"/>
      <c r="AD33" s="19">
        <f>'TILDELINGSKRITERIUM 2'!AD33*$C$33</f>
        <v>0</v>
      </c>
      <c r="AE33" s="19"/>
      <c r="AF33" s="19">
        <f>'TILDELINGSKRITERIUM 2'!AF33*$C$33</f>
        <v>0</v>
      </c>
    </row>
    <row r="34" spans="2:32" x14ac:dyDescent="0.25">
      <c r="B34" s="25" t="s">
        <v>77</v>
      </c>
      <c r="C34" s="28"/>
      <c r="D34" s="27">
        <f>SUM(D24:D33)</f>
        <v>0</v>
      </c>
      <c r="E34" s="29"/>
      <c r="F34" s="27">
        <f t="shared" ref="F34:V34" si="8">SUM(F24:F33)</f>
        <v>0</v>
      </c>
      <c r="G34" s="29"/>
      <c r="H34" s="27">
        <f t="shared" si="8"/>
        <v>0</v>
      </c>
      <c r="I34" s="29"/>
      <c r="J34" s="27">
        <f t="shared" si="8"/>
        <v>0</v>
      </c>
      <c r="K34" s="29"/>
      <c r="L34" s="27">
        <f t="shared" si="8"/>
        <v>0</v>
      </c>
      <c r="M34" s="29"/>
      <c r="N34" s="27">
        <f t="shared" si="8"/>
        <v>0</v>
      </c>
      <c r="O34" s="29"/>
      <c r="P34" s="27">
        <f t="shared" si="8"/>
        <v>0</v>
      </c>
      <c r="Q34" s="29"/>
      <c r="R34" s="27">
        <f t="shared" si="8"/>
        <v>0</v>
      </c>
      <c r="S34" s="29"/>
      <c r="T34" s="27">
        <f t="shared" si="8"/>
        <v>0</v>
      </c>
      <c r="U34" s="29"/>
      <c r="V34" s="27">
        <f t="shared" si="8"/>
        <v>0</v>
      </c>
      <c r="W34" s="29"/>
      <c r="X34" s="27">
        <f t="shared" ref="X34" si="9">SUM(X24:X33)</f>
        <v>0</v>
      </c>
      <c r="Y34" s="29"/>
      <c r="Z34" s="27">
        <f t="shared" ref="Z34" si="10">SUM(Z24:Z33)</f>
        <v>0</v>
      </c>
      <c r="AA34" s="29"/>
      <c r="AB34" s="27">
        <f t="shared" ref="AB34" si="11">SUM(AB24:AB33)</f>
        <v>0</v>
      </c>
      <c r="AC34" s="29"/>
      <c r="AD34" s="27">
        <f t="shared" ref="AD34" si="12">SUM(AD24:AD33)</f>
        <v>0</v>
      </c>
      <c r="AE34" s="29"/>
      <c r="AF34" s="27">
        <f t="shared" ref="AF34" si="13">SUM(AF24:AF33)</f>
        <v>0</v>
      </c>
    </row>
    <row r="35" spans="2:32" x14ac:dyDescent="0.25">
      <c r="B35" s="25" t="s">
        <v>78</v>
      </c>
      <c r="C35" s="26"/>
      <c r="D35" s="27" t="str">
        <f t="shared" ref="D35:AF35" si="14">IFERROR(Makspoeng*D34/MAXA($D$34:$AF$34),"")</f>
        <v/>
      </c>
      <c r="E35" s="27" t="str">
        <f t="shared" si="14"/>
        <v/>
      </c>
      <c r="F35" s="27" t="str">
        <f t="shared" si="14"/>
        <v/>
      </c>
      <c r="G35" s="27" t="str">
        <f t="shared" si="14"/>
        <v/>
      </c>
      <c r="H35" s="27" t="str">
        <f t="shared" si="14"/>
        <v/>
      </c>
      <c r="I35" s="27" t="str">
        <f t="shared" si="14"/>
        <v/>
      </c>
      <c r="J35" s="27" t="str">
        <f t="shared" si="14"/>
        <v/>
      </c>
      <c r="K35" s="27" t="str">
        <f t="shared" si="14"/>
        <v/>
      </c>
      <c r="L35" s="27" t="str">
        <f t="shared" si="14"/>
        <v/>
      </c>
      <c r="M35" s="27" t="str">
        <f t="shared" si="14"/>
        <v/>
      </c>
      <c r="N35" s="27" t="str">
        <f t="shared" si="14"/>
        <v/>
      </c>
      <c r="O35" s="27" t="str">
        <f t="shared" si="14"/>
        <v/>
      </c>
      <c r="P35" s="27" t="str">
        <f t="shared" si="14"/>
        <v/>
      </c>
      <c r="Q35" s="27" t="str">
        <f t="shared" si="14"/>
        <v/>
      </c>
      <c r="R35" s="27" t="str">
        <f t="shared" si="14"/>
        <v/>
      </c>
      <c r="S35" s="27" t="str">
        <f t="shared" si="14"/>
        <v/>
      </c>
      <c r="T35" s="27" t="str">
        <f t="shared" si="14"/>
        <v/>
      </c>
      <c r="U35" s="27" t="str">
        <f t="shared" si="14"/>
        <v/>
      </c>
      <c r="V35" s="27" t="str">
        <f t="shared" si="14"/>
        <v/>
      </c>
      <c r="W35" s="27" t="str">
        <f t="shared" si="14"/>
        <v/>
      </c>
      <c r="X35" s="27" t="str">
        <f t="shared" si="14"/>
        <v/>
      </c>
      <c r="Y35" s="27" t="str">
        <f t="shared" si="14"/>
        <v/>
      </c>
      <c r="Z35" s="27" t="str">
        <f t="shared" si="14"/>
        <v/>
      </c>
      <c r="AA35" s="27" t="str">
        <f t="shared" si="14"/>
        <v/>
      </c>
      <c r="AB35" s="27" t="str">
        <f t="shared" si="14"/>
        <v/>
      </c>
      <c r="AC35" s="27" t="str">
        <f t="shared" si="14"/>
        <v/>
      </c>
      <c r="AD35" s="27" t="str">
        <f t="shared" si="14"/>
        <v/>
      </c>
      <c r="AE35" s="27" t="str">
        <f t="shared" si="14"/>
        <v/>
      </c>
      <c r="AF35" s="27" t="str">
        <f t="shared" si="14"/>
        <v/>
      </c>
    </row>
    <row r="36" spans="2:32" x14ac:dyDescent="0.25">
      <c r="B36" s="25" t="s">
        <v>79</v>
      </c>
      <c r="C36" s="30">
        <f>INFORMASJON!D48</f>
        <v>0</v>
      </c>
      <c r="D36" s="27" t="str">
        <f>IFERROR(IF(D23=0,"",D35*$C$36),"")</f>
        <v/>
      </c>
      <c r="E36" s="27" t="str">
        <f>IFERROR(IF(E23=0,"",E35*$C$36),"")</f>
        <v/>
      </c>
      <c r="F36" s="27" t="str">
        <f>IFERROR(IF(F23=0,"",F35*$C$36),"")</f>
        <v/>
      </c>
      <c r="G36" s="27" t="str">
        <f>IFERROR(IF(G23=0,"",G35*$C$36),"")</f>
        <v/>
      </c>
      <c r="H36" s="27" t="str">
        <f>IFERROR(IF(H23=0,"",H35*$C$36),"")</f>
        <v/>
      </c>
      <c r="I36" s="27" t="str">
        <f t="shared" ref="I36:V36" si="15">IFERROR(IF(I23=0,"",I35*$C$36),"")</f>
        <v/>
      </c>
      <c r="J36" s="27" t="str">
        <f t="shared" si="15"/>
        <v/>
      </c>
      <c r="K36" s="27" t="str">
        <f t="shared" si="15"/>
        <v/>
      </c>
      <c r="L36" s="27" t="str">
        <f t="shared" si="15"/>
        <v/>
      </c>
      <c r="M36" s="27" t="str">
        <f t="shared" si="15"/>
        <v/>
      </c>
      <c r="N36" s="27" t="str">
        <f t="shared" si="15"/>
        <v/>
      </c>
      <c r="O36" s="27" t="str">
        <f t="shared" si="15"/>
        <v/>
      </c>
      <c r="P36" s="27" t="str">
        <f t="shared" si="15"/>
        <v/>
      </c>
      <c r="Q36" s="27" t="str">
        <f t="shared" si="15"/>
        <v/>
      </c>
      <c r="R36" s="27" t="str">
        <f t="shared" si="15"/>
        <v/>
      </c>
      <c r="S36" s="27" t="str">
        <f t="shared" si="15"/>
        <v/>
      </c>
      <c r="T36" s="27" t="str">
        <f t="shared" si="15"/>
        <v/>
      </c>
      <c r="U36" s="27" t="str">
        <f t="shared" si="15"/>
        <v/>
      </c>
      <c r="V36" s="27" t="str">
        <f t="shared" si="15"/>
        <v/>
      </c>
      <c r="W36" s="27" t="str">
        <f t="shared" ref="W36:X36" si="16">IFERROR(IF(W23=0,"",W35*$C$36),"")</f>
        <v/>
      </c>
      <c r="X36" s="27" t="str">
        <f t="shared" si="16"/>
        <v/>
      </c>
      <c r="Y36" s="27" t="str">
        <f>IFERROR(IF(Y23=0,"",Y35*$C$36),"")</f>
        <v/>
      </c>
      <c r="Z36" s="27" t="str">
        <f>IFERROR(IF(Z23=0,"",Z35*$C$36),"")</f>
        <v/>
      </c>
      <c r="AA36" s="27" t="str">
        <f t="shared" ref="AA36:AE36" si="17">IFERROR(IF(AA23=0,"",AA35*$C$36),"")</f>
        <v/>
      </c>
      <c r="AB36" s="27" t="str">
        <f>IFERROR(IF(AB23=0,"",AB35*$C$36),"")</f>
        <v/>
      </c>
      <c r="AC36" s="27" t="str">
        <f t="shared" si="17"/>
        <v/>
      </c>
      <c r="AD36" s="27" t="str">
        <f>IFERROR(IF(AD23=0,"",AD35*$C$36),"")</f>
        <v/>
      </c>
      <c r="AE36" s="27" t="str">
        <f t="shared" si="17"/>
        <v/>
      </c>
      <c r="AF36" s="27" t="str">
        <f>IFERROR(IF(AF23=0,"",AF35*$C$36),"")</f>
        <v/>
      </c>
    </row>
    <row r="37" spans="2:32" x14ac:dyDescent="0.25">
      <c r="B37" s="25" t="s">
        <v>87</v>
      </c>
      <c r="C37" s="30"/>
      <c r="D37" s="35" t="str">
        <f t="shared" ref="D37:AF37" si="18">IFERROR(_xlfn.RANK.EQ(D36,$D$36:$AF$36,0),"")</f>
        <v/>
      </c>
      <c r="E37" s="35" t="str">
        <f t="shared" si="18"/>
        <v/>
      </c>
      <c r="F37" s="35" t="str">
        <f t="shared" si="18"/>
        <v/>
      </c>
      <c r="G37" s="35" t="str">
        <f t="shared" si="18"/>
        <v/>
      </c>
      <c r="H37" s="35" t="str">
        <f t="shared" si="18"/>
        <v/>
      </c>
      <c r="I37" s="35" t="str">
        <f t="shared" si="18"/>
        <v/>
      </c>
      <c r="J37" s="35" t="str">
        <f t="shared" si="18"/>
        <v/>
      </c>
      <c r="K37" s="35" t="str">
        <f t="shared" si="18"/>
        <v/>
      </c>
      <c r="L37" s="35" t="str">
        <f t="shared" si="18"/>
        <v/>
      </c>
      <c r="M37" s="35" t="str">
        <f t="shared" si="18"/>
        <v/>
      </c>
      <c r="N37" s="35" t="str">
        <f t="shared" si="18"/>
        <v/>
      </c>
      <c r="O37" s="35" t="str">
        <f t="shared" si="18"/>
        <v/>
      </c>
      <c r="P37" s="35" t="str">
        <f t="shared" si="18"/>
        <v/>
      </c>
      <c r="Q37" s="35" t="str">
        <f t="shared" si="18"/>
        <v/>
      </c>
      <c r="R37" s="35" t="str">
        <f t="shared" si="18"/>
        <v/>
      </c>
      <c r="S37" s="35" t="str">
        <f t="shared" si="18"/>
        <v/>
      </c>
      <c r="T37" s="35" t="str">
        <f t="shared" si="18"/>
        <v/>
      </c>
      <c r="U37" s="35" t="str">
        <f t="shared" si="18"/>
        <v/>
      </c>
      <c r="V37" s="35" t="str">
        <f t="shared" si="18"/>
        <v/>
      </c>
      <c r="W37" s="35" t="str">
        <f t="shared" si="18"/>
        <v/>
      </c>
      <c r="X37" s="35" t="str">
        <f t="shared" si="18"/>
        <v/>
      </c>
      <c r="Y37" s="35" t="str">
        <f t="shared" si="18"/>
        <v/>
      </c>
      <c r="Z37" s="35" t="str">
        <f t="shared" si="18"/>
        <v/>
      </c>
      <c r="AA37" s="35" t="str">
        <f t="shared" si="18"/>
        <v/>
      </c>
      <c r="AB37" s="35" t="str">
        <f t="shared" si="18"/>
        <v/>
      </c>
      <c r="AC37" s="35" t="str">
        <f t="shared" si="18"/>
        <v/>
      </c>
      <c r="AD37" s="35" t="str">
        <f t="shared" si="18"/>
        <v/>
      </c>
      <c r="AE37" s="35" t="str">
        <f t="shared" si="18"/>
        <v/>
      </c>
      <c r="AF37" s="35" t="str">
        <f t="shared" si="18"/>
        <v/>
      </c>
    </row>
    <row r="38" spans="2:32" x14ac:dyDescent="0.25">
      <c r="W38" s="16"/>
      <c r="Y38" s="16"/>
      <c r="AA38" s="16"/>
      <c r="AC38" s="16"/>
      <c r="AE38" s="16"/>
    </row>
    <row r="39" spans="2:32" ht="23.25" x14ac:dyDescent="0.35">
      <c r="B39" s="1" t="str">
        <f>UPPER(Tildelingskriterium_3)&amp;" "&amp;"("&amp;TEXT(INFORMASJON!D49,"0%")&amp;")"</f>
        <v xml:space="preserve"> (0%)</v>
      </c>
      <c r="W39" s="16"/>
      <c r="Y39" s="16"/>
      <c r="AA39" s="16"/>
      <c r="AC39" s="16"/>
      <c r="AE39" s="16"/>
    </row>
    <row r="40" spans="2:32" x14ac:dyDescent="0.25">
      <c r="W40" s="16"/>
      <c r="Y40" s="16"/>
      <c r="AA40" s="16"/>
      <c r="AC40" s="16"/>
      <c r="AE40" s="16"/>
    </row>
    <row r="41" spans="2:32" x14ac:dyDescent="0.25">
      <c r="B41" s="20" t="s">
        <v>76</v>
      </c>
      <c r="C41" s="21" t="s">
        <v>72</v>
      </c>
      <c r="D41" s="21">
        <f>Tilbud_1</f>
        <v>0</v>
      </c>
      <c r="E41" s="21"/>
      <c r="F41" s="21">
        <f>Tilbud_2</f>
        <v>0</v>
      </c>
      <c r="G41" s="21"/>
      <c r="H41" s="21">
        <f>Tilbud_3</f>
        <v>0</v>
      </c>
      <c r="I41" s="21"/>
      <c r="J41" s="21">
        <f>Tilbud_4</f>
        <v>0</v>
      </c>
      <c r="K41" s="21"/>
      <c r="L41" s="21">
        <f>Tilbud_5</f>
        <v>0</v>
      </c>
      <c r="M41" s="21"/>
      <c r="N41" s="21">
        <f>Tilbud_6</f>
        <v>0</v>
      </c>
      <c r="O41" s="21"/>
      <c r="P41" s="21">
        <f>Tilbud_7</f>
        <v>0</v>
      </c>
      <c r="Q41" s="21"/>
      <c r="R41" s="21">
        <f>Tilbud_8</f>
        <v>0</v>
      </c>
      <c r="S41" s="21"/>
      <c r="T41" s="21">
        <f>Tilbud_9</f>
        <v>0</v>
      </c>
      <c r="U41" s="21"/>
      <c r="V41" s="21">
        <f>Tilbud_10</f>
        <v>0</v>
      </c>
      <c r="W41" s="21"/>
      <c r="X41" s="21">
        <f>Tilbud_11</f>
        <v>0</v>
      </c>
      <c r="Y41" s="21"/>
      <c r="Z41" s="21">
        <f>Tilbud_12</f>
        <v>0</v>
      </c>
      <c r="AA41" s="21"/>
      <c r="AB41" s="21">
        <f>Tilbud_13</f>
        <v>0</v>
      </c>
      <c r="AC41" s="21"/>
      <c r="AD41" s="21">
        <f>Tilbud_14</f>
        <v>0</v>
      </c>
      <c r="AE41" s="21"/>
      <c r="AF41" s="21">
        <f>Tilbud_15</f>
        <v>0</v>
      </c>
    </row>
    <row r="42" spans="2:32" x14ac:dyDescent="0.25">
      <c r="B42" s="17">
        <f>IF(INFORMASJON!E49="Nei",Tildelingskriterium_3,INFORMASJON!C89)</f>
        <v>0</v>
      </c>
      <c r="C42" s="18">
        <f>IF(INFORMASJON!$E$49="Nei",1,INFORMASJON!D89)</f>
        <v>0</v>
      </c>
      <c r="D42" s="19">
        <f>'TILDELINGSKRITERIUM 3'!D$6*$C$42</f>
        <v>0</v>
      </c>
      <c r="E42" s="19"/>
      <c r="F42" s="19">
        <f>'TILDELINGSKRITERIUM 3'!F$6*$C$42</f>
        <v>0</v>
      </c>
      <c r="G42" s="19"/>
      <c r="H42" s="19">
        <f>'TILDELINGSKRITERIUM 3'!H$6*$C$42</f>
        <v>0</v>
      </c>
      <c r="I42" s="19"/>
      <c r="J42" s="19">
        <f>'TILDELINGSKRITERIUM 3'!J$6*$C$42</f>
        <v>0</v>
      </c>
      <c r="K42" s="19"/>
      <c r="L42" s="19">
        <f>'TILDELINGSKRITERIUM 3'!L$6*$C$42</f>
        <v>0</v>
      </c>
      <c r="M42" s="19"/>
      <c r="N42" s="19">
        <f>'TILDELINGSKRITERIUM 3'!N$6*$C$42</f>
        <v>0</v>
      </c>
      <c r="O42" s="19"/>
      <c r="P42" s="19">
        <f>'TILDELINGSKRITERIUM 3'!P$6*$C$42</f>
        <v>0</v>
      </c>
      <c r="Q42" s="19"/>
      <c r="R42" s="19">
        <f>'TILDELINGSKRITERIUM 3'!R$6*$C$42</f>
        <v>0</v>
      </c>
      <c r="S42" s="19"/>
      <c r="T42" s="19">
        <f>'TILDELINGSKRITERIUM 3'!T$6*$C$42</f>
        <v>0</v>
      </c>
      <c r="U42" s="19"/>
      <c r="V42" s="19">
        <f>'TILDELINGSKRITERIUM 3'!V$6*$C$42</f>
        <v>0</v>
      </c>
      <c r="W42" s="19"/>
      <c r="X42" s="19">
        <f>'TILDELINGSKRITERIUM 3'!X$6*$C$42</f>
        <v>0</v>
      </c>
      <c r="Y42" s="19"/>
      <c r="Z42" s="19">
        <f>'TILDELINGSKRITERIUM 3'!Z$6*$C$42</f>
        <v>0</v>
      </c>
      <c r="AA42" s="19"/>
      <c r="AB42" s="19">
        <f>'TILDELINGSKRITERIUM 3'!AB$6*$C$42</f>
        <v>0</v>
      </c>
      <c r="AC42" s="19"/>
      <c r="AD42" s="19">
        <f>'TILDELINGSKRITERIUM 3'!AD$6*$C$42</f>
        <v>0</v>
      </c>
      <c r="AE42" s="19"/>
      <c r="AF42" s="19">
        <f>'TILDELINGSKRITERIUM 3'!AF$6*$C$42</f>
        <v>0</v>
      </c>
    </row>
    <row r="43" spans="2:32" x14ac:dyDescent="0.25">
      <c r="B43" s="17">
        <f>INFORMASJON!C90</f>
        <v>0</v>
      </c>
      <c r="C43" s="18">
        <f>IF(INFORMASJON!$E$49="Nei",0,INFORMASJON!D90)</f>
        <v>0</v>
      </c>
      <c r="D43" s="19">
        <f>'TILDELINGSKRITERIUM 3'!D$9*$C$43</f>
        <v>0</v>
      </c>
      <c r="E43" s="19"/>
      <c r="F43" s="19">
        <f>'TILDELINGSKRITERIUM 3'!F$9*$C$43</f>
        <v>0</v>
      </c>
      <c r="G43" s="19"/>
      <c r="H43" s="19">
        <f>'TILDELINGSKRITERIUM 3'!H$9*$C$43</f>
        <v>0</v>
      </c>
      <c r="I43" s="19"/>
      <c r="J43" s="19">
        <f>'TILDELINGSKRITERIUM 3'!J$9*$C$43</f>
        <v>0</v>
      </c>
      <c r="K43" s="19"/>
      <c r="L43" s="19">
        <f>'TILDELINGSKRITERIUM 3'!L$9*$C$43</f>
        <v>0</v>
      </c>
      <c r="M43" s="19"/>
      <c r="N43" s="19">
        <f>'TILDELINGSKRITERIUM 3'!N$9*$C$43</f>
        <v>0</v>
      </c>
      <c r="O43" s="19"/>
      <c r="P43" s="19">
        <f>'TILDELINGSKRITERIUM 3'!P$9*$C$43</f>
        <v>0</v>
      </c>
      <c r="Q43" s="19"/>
      <c r="R43" s="19">
        <f>'TILDELINGSKRITERIUM 3'!R$9*$C$43</f>
        <v>0</v>
      </c>
      <c r="S43" s="19"/>
      <c r="T43" s="19">
        <f>'TILDELINGSKRITERIUM 3'!T$9*$C$43</f>
        <v>0</v>
      </c>
      <c r="U43" s="19"/>
      <c r="V43" s="19">
        <f>'TILDELINGSKRITERIUM 3'!V$9*$C$43</f>
        <v>0</v>
      </c>
      <c r="W43" s="19"/>
      <c r="X43" s="19">
        <f>'TILDELINGSKRITERIUM 3'!X$9*$C$43</f>
        <v>0</v>
      </c>
      <c r="Y43" s="19"/>
      <c r="Z43" s="19">
        <f>'TILDELINGSKRITERIUM 3'!Z$9*$C$43</f>
        <v>0</v>
      </c>
      <c r="AA43" s="19"/>
      <c r="AB43" s="19">
        <f>'TILDELINGSKRITERIUM 3'!AB$9*$C$43</f>
        <v>0</v>
      </c>
      <c r="AC43" s="19"/>
      <c r="AD43" s="19">
        <f>'TILDELINGSKRITERIUM 3'!AD$9*$C$43</f>
        <v>0</v>
      </c>
      <c r="AE43" s="19"/>
      <c r="AF43" s="19">
        <f>'TILDELINGSKRITERIUM 3'!AF$9*$C$43</f>
        <v>0</v>
      </c>
    </row>
    <row r="44" spans="2:32" x14ac:dyDescent="0.25">
      <c r="B44" s="17">
        <f>INFORMASJON!C91</f>
        <v>0</v>
      </c>
      <c r="C44" s="18">
        <f>IF(INFORMASJON!$E$49="Nei",0,INFORMASJON!D91)</f>
        <v>0</v>
      </c>
      <c r="D44" s="19">
        <f>'TILDELINGSKRITERIUM 3'!D$12*$C$44</f>
        <v>0</v>
      </c>
      <c r="E44" s="19"/>
      <c r="F44" s="19">
        <f>'TILDELINGSKRITERIUM 3'!F$12*$C$44</f>
        <v>0</v>
      </c>
      <c r="G44" s="19"/>
      <c r="H44" s="19">
        <f>'TILDELINGSKRITERIUM 3'!H$12*$C$44</f>
        <v>0</v>
      </c>
      <c r="I44" s="19"/>
      <c r="J44" s="19">
        <f>'TILDELINGSKRITERIUM 3'!J$12*$C$44</f>
        <v>0</v>
      </c>
      <c r="K44" s="19"/>
      <c r="L44" s="19">
        <f>'TILDELINGSKRITERIUM 3'!L$12*$C$44</f>
        <v>0</v>
      </c>
      <c r="M44" s="19"/>
      <c r="N44" s="19">
        <f>'TILDELINGSKRITERIUM 3'!N$12*$C$44</f>
        <v>0</v>
      </c>
      <c r="O44" s="19"/>
      <c r="P44" s="19">
        <f>'TILDELINGSKRITERIUM 3'!P$12*$C$44</f>
        <v>0</v>
      </c>
      <c r="Q44" s="19"/>
      <c r="R44" s="19">
        <f>'TILDELINGSKRITERIUM 3'!R$12*$C$44</f>
        <v>0</v>
      </c>
      <c r="S44" s="19"/>
      <c r="T44" s="19">
        <f>'TILDELINGSKRITERIUM 3'!T$12*$C$44</f>
        <v>0</v>
      </c>
      <c r="U44" s="19"/>
      <c r="V44" s="19">
        <f>'TILDELINGSKRITERIUM 3'!V$12*$C$44</f>
        <v>0</v>
      </c>
      <c r="W44" s="19"/>
      <c r="X44" s="19">
        <f>'TILDELINGSKRITERIUM 3'!X$12*$C$44</f>
        <v>0</v>
      </c>
      <c r="Y44" s="19"/>
      <c r="Z44" s="19">
        <f>'TILDELINGSKRITERIUM 3'!Z$12*$C$44</f>
        <v>0</v>
      </c>
      <c r="AA44" s="19"/>
      <c r="AB44" s="19">
        <f>'TILDELINGSKRITERIUM 3'!AB$12*$C$44</f>
        <v>0</v>
      </c>
      <c r="AC44" s="19"/>
      <c r="AD44" s="19">
        <f>'TILDELINGSKRITERIUM 3'!AD$12*$C$44</f>
        <v>0</v>
      </c>
      <c r="AE44" s="19"/>
      <c r="AF44" s="19">
        <f>'TILDELINGSKRITERIUM 3'!AF$12*$C$44</f>
        <v>0</v>
      </c>
    </row>
    <row r="45" spans="2:32" x14ac:dyDescent="0.25">
      <c r="B45" s="17">
        <f>INFORMASJON!C92</f>
        <v>0</v>
      </c>
      <c r="C45" s="18">
        <f>IF(INFORMASJON!$E$49="Nei",0,INFORMASJON!D92)</f>
        <v>0</v>
      </c>
      <c r="D45" s="19">
        <f>'TILDELINGSKRITERIUM 3'!D$15*$C$45</f>
        <v>0</v>
      </c>
      <c r="E45" s="19"/>
      <c r="F45" s="19">
        <f>'TILDELINGSKRITERIUM 3'!F$15*$C$45</f>
        <v>0</v>
      </c>
      <c r="G45" s="19"/>
      <c r="H45" s="19">
        <f>'TILDELINGSKRITERIUM 3'!H$15*$C$45</f>
        <v>0</v>
      </c>
      <c r="I45" s="19"/>
      <c r="J45" s="19">
        <f>'TILDELINGSKRITERIUM 3'!J$15*$C$45</f>
        <v>0</v>
      </c>
      <c r="K45" s="19"/>
      <c r="L45" s="19">
        <f>'TILDELINGSKRITERIUM 3'!L$15*$C$45</f>
        <v>0</v>
      </c>
      <c r="M45" s="19"/>
      <c r="N45" s="19">
        <f>'TILDELINGSKRITERIUM 3'!N$15*$C$45</f>
        <v>0</v>
      </c>
      <c r="O45" s="19"/>
      <c r="P45" s="19">
        <f>'TILDELINGSKRITERIUM 3'!P$15*$C$45</f>
        <v>0</v>
      </c>
      <c r="Q45" s="19"/>
      <c r="R45" s="19">
        <f>'TILDELINGSKRITERIUM 3'!R$15*$C$45</f>
        <v>0</v>
      </c>
      <c r="S45" s="19"/>
      <c r="T45" s="19">
        <f>'TILDELINGSKRITERIUM 3'!T$15*$C$45</f>
        <v>0</v>
      </c>
      <c r="U45" s="19"/>
      <c r="V45" s="19">
        <f>'TILDELINGSKRITERIUM 3'!V$15*$C$45</f>
        <v>0</v>
      </c>
      <c r="W45" s="19"/>
      <c r="X45" s="19">
        <f>'TILDELINGSKRITERIUM 3'!X$15*$C$45</f>
        <v>0</v>
      </c>
      <c r="Y45" s="19"/>
      <c r="Z45" s="19">
        <f>'TILDELINGSKRITERIUM 3'!Z$15*$C$45</f>
        <v>0</v>
      </c>
      <c r="AA45" s="19"/>
      <c r="AB45" s="19">
        <f>'TILDELINGSKRITERIUM 3'!AB$15*$C$45</f>
        <v>0</v>
      </c>
      <c r="AC45" s="19"/>
      <c r="AD45" s="19">
        <f>'TILDELINGSKRITERIUM 3'!AD$15*$C$45</f>
        <v>0</v>
      </c>
      <c r="AE45" s="19"/>
      <c r="AF45" s="19">
        <f>'TILDELINGSKRITERIUM 3'!AF$15*$C$45</f>
        <v>0</v>
      </c>
    </row>
    <row r="46" spans="2:32" x14ac:dyDescent="0.25">
      <c r="B46" s="17">
        <f>INFORMASJON!C93</f>
        <v>0</v>
      </c>
      <c r="C46" s="18">
        <f>IF(INFORMASJON!$E$49="Nei",0,INFORMASJON!D93)</f>
        <v>0</v>
      </c>
      <c r="D46" s="19">
        <f>'TILDELINGSKRITERIUM 3'!D$18*$C$46</f>
        <v>0</v>
      </c>
      <c r="E46" s="19"/>
      <c r="F46" s="19">
        <f>'TILDELINGSKRITERIUM 3'!F$18*$C$46</f>
        <v>0</v>
      </c>
      <c r="G46" s="19"/>
      <c r="H46" s="19">
        <f>'TILDELINGSKRITERIUM 3'!H$18*$C$46</f>
        <v>0</v>
      </c>
      <c r="I46" s="19"/>
      <c r="J46" s="19">
        <f>'TILDELINGSKRITERIUM 3'!J$18*$C$46</f>
        <v>0</v>
      </c>
      <c r="K46" s="19"/>
      <c r="L46" s="19">
        <f>'TILDELINGSKRITERIUM 3'!L$18*$C$46</f>
        <v>0</v>
      </c>
      <c r="M46" s="19"/>
      <c r="N46" s="19">
        <f>'TILDELINGSKRITERIUM 3'!N$18*$C$46</f>
        <v>0</v>
      </c>
      <c r="O46" s="19"/>
      <c r="P46" s="19">
        <f>'TILDELINGSKRITERIUM 3'!P$18*$C$46</f>
        <v>0</v>
      </c>
      <c r="Q46" s="19"/>
      <c r="R46" s="19">
        <f>'TILDELINGSKRITERIUM 3'!R$18*$C$46</f>
        <v>0</v>
      </c>
      <c r="S46" s="19"/>
      <c r="T46" s="19">
        <f>'TILDELINGSKRITERIUM 3'!T$18*$C$46</f>
        <v>0</v>
      </c>
      <c r="U46" s="19"/>
      <c r="V46" s="19">
        <f>'TILDELINGSKRITERIUM 3'!V$18*$C$46</f>
        <v>0</v>
      </c>
      <c r="W46" s="19"/>
      <c r="X46" s="19">
        <f>'TILDELINGSKRITERIUM 3'!X$18*$C$46</f>
        <v>0</v>
      </c>
      <c r="Y46" s="19"/>
      <c r="Z46" s="19">
        <f>'TILDELINGSKRITERIUM 3'!Z$18*$C$46</f>
        <v>0</v>
      </c>
      <c r="AA46" s="19"/>
      <c r="AB46" s="19">
        <f>'TILDELINGSKRITERIUM 3'!AB$18*$C$46</f>
        <v>0</v>
      </c>
      <c r="AC46" s="19"/>
      <c r="AD46" s="19">
        <f>'TILDELINGSKRITERIUM 3'!AD$18*$C$46</f>
        <v>0</v>
      </c>
      <c r="AE46" s="19"/>
      <c r="AF46" s="19">
        <f>'TILDELINGSKRITERIUM 3'!AF$18*$C$46</f>
        <v>0</v>
      </c>
    </row>
    <row r="47" spans="2:32" x14ac:dyDescent="0.25">
      <c r="B47" s="17">
        <f>INFORMASJON!C94</f>
        <v>0</v>
      </c>
      <c r="C47" s="18">
        <f>IF(INFORMASJON!$E$49="Nei",0,INFORMASJON!D94)</f>
        <v>0</v>
      </c>
      <c r="D47" s="19">
        <f>'TILDELINGSKRITERIUM 3'!D$21*$C$47</f>
        <v>0</v>
      </c>
      <c r="E47" s="19"/>
      <c r="F47" s="19">
        <f>'TILDELINGSKRITERIUM 3'!F$21*$C$47</f>
        <v>0</v>
      </c>
      <c r="G47" s="19"/>
      <c r="H47" s="19">
        <f>'TILDELINGSKRITERIUM 3'!H$21*$C$47</f>
        <v>0</v>
      </c>
      <c r="I47" s="19"/>
      <c r="J47" s="19">
        <f>'TILDELINGSKRITERIUM 3'!J$21*$C$47</f>
        <v>0</v>
      </c>
      <c r="K47" s="19"/>
      <c r="L47" s="19">
        <f>'TILDELINGSKRITERIUM 3'!L$21*$C$47</f>
        <v>0</v>
      </c>
      <c r="M47" s="19"/>
      <c r="N47" s="19">
        <f>'TILDELINGSKRITERIUM 3'!N$21*$C$47</f>
        <v>0</v>
      </c>
      <c r="O47" s="19"/>
      <c r="P47" s="19">
        <f>'TILDELINGSKRITERIUM 3'!P$21*$C$47</f>
        <v>0</v>
      </c>
      <c r="Q47" s="19"/>
      <c r="R47" s="19">
        <f>'TILDELINGSKRITERIUM 3'!R$21*$C$47</f>
        <v>0</v>
      </c>
      <c r="S47" s="19"/>
      <c r="T47" s="19">
        <f>'TILDELINGSKRITERIUM 3'!T$21*$C$47</f>
        <v>0</v>
      </c>
      <c r="U47" s="19"/>
      <c r="V47" s="19">
        <f>'TILDELINGSKRITERIUM 3'!V$21*$C$47</f>
        <v>0</v>
      </c>
      <c r="W47" s="19"/>
      <c r="X47" s="19">
        <f>'TILDELINGSKRITERIUM 3'!X$21*$C$47</f>
        <v>0</v>
      </c>
      <c r="Y47" s="19"/>
      <c r="Z47" s="19">
        <f>'TILDELINGSKRITERIUM 3'!Z$21*$C$47</f>
        <v>0</v>
      </c>
      <c r="AA47" s="19"/>
      <c r="AB47" s="19">
        <f>'TILDELINGSKRITERIUM 3'!AB$21*$C$47</f>
        <v>0</v>
      </c>
      <c r="AC47" s="19"/>
      <c r="AD47" s="19">
        <f>'TILDELINGSKRITERIUM 3'!AD$21*$C$47</f>
        <v>0</v>
      </c>
      <c r="AE47" s="19"/>
      <c r="AF47" s="19">
        <f>'TILDELINGSKRITERIUM 3'!AF$21*$C$47</f>
        <v>0</v>
      </c>
    </row>
    <row r="48" spans="2:32" x14ac:dyDescent="0.25">
      <c r="B48" s="17">
        <f>INFORMASJON!C95</f>
        <v>0</v>
      </c>
      <c r="C48" s="18">
        <f>IF(INFORMASJON!$E$49="Nei",0,INFORMASJON!D95)</f>
        <v>0</v>
      </c>
      <c r="D48" s="19">
        <f>'TILDELINGSKRITERIUM 3'!D$24*$C$48</f>
        <v>0</v>
      </c>
      <c r="E48" s="19"/>
      <c r="F48" s="19">
        <f>'TILDELINGSKRITERIUM 3'!F$24*$C$48</f>
        <v>0</v>
      </c>
      <c r="G48" s="19"/>
      <c r="H48" s="19">
        <f>'TILDELINGSKRITERIUM 3'!H$24*$C$48</f>
        <v>0</v>
      </c>
      <c r="I48" s="19"/>
      <c r="J48" s="19">
        <f>'TILDELINGSKRITERIUM 3'!J$24*$C$48</f>
        <v>0</v>
      </c>
      <c r="K48" s="19"/>
      <c r="L48" s="19">
        <f>'TILDELINGSKRITERIUM 3'!L$24*$C$48</f>
        <v>0</v>
      </c>
      <c r="M48" s="19"/>
      <c r="N48" s="19">
        <f>'TILDELINGSKRITERIUM 3'!N$24*$C$48</f>
        <v>0</v>
      </c>
      <c r="O48" s="19"/>
      <c r="P48" s="19">
        <f>'TILDELINGSKRITERIUM 3'!P$24*$C$48</f>
        <v>0</v>
      </c>
      <c r="Q48" s="19"/>
      <c r="R48" s="19">
        <f>'TILDELINGSKRITERIUM 3'!R$24*$C$48</f>
        <v>0</v>
      </c>
      <c r="S48" s="19"/>
      <c r="T48" s="19">
        <f>'TILDELINGSKRITERIUM 3'!T$24*$C$48</f>
        <v>0</v>
      </c>
      <c r="U48" s="19"/>
      <c r="V48" s="19">
        <f>'TILDELINGSKRITERIUM 3'!V$24*$C$48</f>
        <v>0</v>
      </c>
      <c r="W48" s="19"/>
      <c r="X48" s="19">
        <f>'TILDELINGSKRITERIUM 3'!X$24*$C$48</f>
        <v>0</v>
      </c>
      <c r="Y48" s="19"/>
      <c r="Z48" s="19">
        <f>'TILDELINGSKRITERIUM 3'!Z$24*$C$48</f>
        <v>0</v>
      </c>
      <c r="AA48" s="19"/>
      <c r="AB48" s="19">
        <f>'TILDELINGSKRITERIUM 3'!AB$24*$C$48</f>
        <v>0</v>
      </c>
      <c r="AC48" s="19"/>
      <c r="AD48" s="19">
        <f>'TILDELINGSKRITERIUM 3'!AD$24*$C$48</f>
        <v>0</v>
      </c>
      <c r="AE48" s="19"/>
      <c r="AF48" s="19">
        <f>'TILDELINGSKRITERIUM 3'!AF$24*$C$48</f>
        <v>0</v>
      </c>
    </row>
    <row r="49" spans="2:32" x14ac:dyDescent="0.25">
      <c r="B49" s="17">
        <f>INFORMASJON!C96</f>
        <v>0</v>
      </c>
      <c r="C49" s="18">
        <f>IF(INFORMASJON!$E$49="Nei",0,INFORMASJON!D96)</f>
        <v>0</v>
      </c>
      <c r="D49" s="19">
        <f>'TILDELINGSKRITERIUM 3'!D$27*$C$49</f>
        <v>0</v>
      </c>
      <c r="E49" s="19"/>
      <c r="F49" s="19">
        <f>'TILDELINGSKRITERIUM 3'!F$27*$C$49</f>
        <v>0</v>
      </c>
      <c r="G49" s="19"/>
      <c r="H49" s="19">
        <f>'TILDELINGSKRITERIUM 3'!H$27*$C$49</f>
        <v>0</v>
      </c>
      <c r="I49" s="19"/>
      <c r="J49" s="19">
        <f>'TILDELINGSKRITERIUM 3'!J$27*$C$49</f>
        <v>0</v>
      </c>
      <c r="K49" s="19"/>
      <c r="L49" s="19">
        <f>'TILDELINGSKRITERIUM 3'!L$27*$C$49</f>
        <v>0</v>
      </c>
      <c r="M49" s="19"/>
      <c r="N49" s="19">
        <f>'TILDELINGSKRITERIUM 3'!N$27*$C$49</f>
        <v>0</v>
      </c>
      <c r="O49" s="19"/>
      <c r="P49" s="19">
        <f>'TILDELINGSKRITERIUM 3'!P$27*$C$49</f>
        <v>0</v>
      </c>
      <c r="Q49" s="19"/>
      <c r="R49" s="19">
        <f>'TILDELINGSKRITERIUM 3'!R$27*$C$49</f>
        <v>0</v>
      </c>
      <c r="S49" s="19"/>
      <c r="T49" s="19">
        <f>'TILDELINGSKRITERIUM 3'!T$27*$C$49</f>
        <v>0</v>
      </c>
      <c r="U49" s="19"/>
      <c r="V49" s="19">
        <f>'TILDELINGSKRITERIUM 3'!V$27*$C$49</f>
        <v>0</v>
      </c>
      <c r="W49" s="19"/>
      <c r="X49" s="19">
        <f>'TILDELINGSKRITERIUM 3'!X$27*$C$49</f>
        <v>0</v>
      </c>
      <c r="Y49" s="19"/>
      <c r="Z49" s="19">
        <f>'TILDELINGSKRITERIUM 3'!Z$27*$C$49</f>
        <v>0</v>
      </c>
      <c r="AA49" s="19"/>
      <c r="AB49" s="19">
        <f>'TILDELINGSKRITERIUM 3'!AB$27*$C$49</f>
        <v>0</v>
      </c>
      <c r="AC49" s="19"/>
      <c r="AD49" s="19">
        <f>'TILDELINGSKRITERIUM 3'!AD$27*$C$49</f>
        <v>0</v>
      </c>
      <c r="AE49" s="19"/>
      <c r="AF49" s="19">
        <f>'TILDELINGSKRITERIUM 3'!AF$27*$C$49</f>
        <v>0</v>
      </c>
    </row>
    <row r="50" spans="2:32" x14ac:dyDescent="0.25">
      <c r="B50" s="17">
        <f>INFORMASJON!C97</f>
        <v>0</v>
      </c>
      <c r="C50" s="18">
        <f>IF(INFORMASJON!$E$49="Nei",0,INFORMASJON!D97)</f>
        <v>0</v>
      </c>
      <c r="D50" s="19">
        <f>'TILDELINGSKRITERIUM 3'!D$30*$C$50</f>
        <v>0</v>
      </c>
      <c r="E50" s="19"/>
      <c r="F50" s="19">
        <f>'TILDELINGSKRITERIUM 3'!F$30*$C$50</f>
        <v>0</v>
      </c>
      <c r="G50" s="19"/>
      <c r="H50" s="19">
        <f>'TILDELINGSKRITERIUM 3'!H$30*$C$50</f>
        <v>0</v>
      </c>
      <c r="I50" s="19"/>
      <c r="J50" s="19">
        <f>'TILDELINGSKRITERIUM 3'!J$30*$C$50</f>
        <v>0</v>
      </c>
      <c r="K50" s="19"/>
      <c r="L50" s="19">
        <f>'TILDELINGSKRITERIUM 3'!L$30*$C$50</f>
        <v>0</v>
      </c>
      <c r="M50" s="19"/>
      <c r="N50" s="19">
        <f>'TILDELINGSKRITERIUM 3'!N$30*$C$50</f>
        <v>0</v>
      </c>
      <c r="O50" s="19"/>
      <c r="P50" s="19">
        <f>'TILDELINGSKRITERIUM 3'!P$30*$C$50</f>
        <v>0</v>
      </c>
      <c r="Q50" s="19"/>
      <c r="R50" s="19">
        <f>'TILDELINGSKRITERIUM 3'!R$30*$C$50</f>
        <v>0</v>
      </c>
      <c r="S50" s="19"/>
      <c r="T50" s="19">
        <f>'TILDELINGSKRITERIUM 3'!T$30*$C$50</f>
        <v>0</v>
      </c>
      <c r="U50" s="19"/>
      <c r="V50" s="19">
        <f>'TILDELINGSKRITERIUM 3'!V$30*$C$50</f>
        <v>0</v>
      </c>
      <c r="W50" s="19"/>
      <c r="X50" s="19">
        <f>'TILDELINGSKRITERIUM 3'!X$30*$C$50</f>
        <v>0</v>
      </c>
      <c r="Y50" s="19"/>
      <c r="Z50" s="19">
        <f>'TILDELINGSKRITERIUM 3'!Z$30*$C$50</f>
        <v>0</v>
      </c>
      <c r="AA50" s="19"/>
      <c r="AB50" s="19">
        <f>'TILDELINGSKRITERIUM 3'!AB$30*$C$50</f>
        <v>0</v>
      </c>
      <c r="AC50" s="19"/>
      <c r="AD50" s="19">
        <f>'TILDELINGSKRITERIUM 3'!AD$30*$C$50</f>
        <v>0</v>
      </c>
      <c r="AE50" s="19"/>
      <c r="AF50" s="19">
        <f>'TILDELINGSKRITERIUM 3'!AF$30*$C$50</f>
        <v>0</v>
      </c>
    </row>
    <row r="51" spans="2:32" x14ac:dyDescent="0.25">
      <c r="B51" s="17">
        <f>INFORMASJON!C98</f>
        <v>0</v>
      </c>
      <c r="C51" s="18">
        <f>IF(INFORMASJON!$E$49="Nei",0,INFORMASJON!D98)</f>
        <v>0</v>
      </c>
      <c r="D51" s="19">
        <f>'TILDELINGSKRITERIUM 3'!D$33*$C$51</f>
        <v>0</v>
      </c>
      <c r="E51" s="19"/>
      <c r="F51" s="19">
        <f>'TILDELINGSKRITERIUM 3'!F$33*$C$51</f>
        <v>0</v>
      </c>
      <c r="G51" s="19"/>
      <c r="H51" s="19">
        <f>'TILDELINGSKRITERIUM 3'!H$33*$C$51</f>
        <v>0</v>
      </c>
      <c r="I51" s="19"/>
      <c r="J51" s="19">
        <f>'TILDELINGSKRITERIUM 3'!J$33*$C$51</f>
        <v>0</v>
      </c>
      <c r="K51" s="19"/>
      <c r="L51" s="19">
        <f>'TILDELINGSKRITERIUM 3'!L$33*$C$51</f>
        <v>0</v>
      </c>
      <c r="M51" s="19"/>
      <c r="N51" s="19">
        <f>'TILDELINGSKRITERIUM 3'!N$33*$C$51</f>
        <v>0</v>
      </c>
      <c r="O51" s="19"/>
      <c r="P51" s="19">
        <f>'TILDELINGSKRITERIUM 3'!P$33*$C$51</f>
        <v>0</v>
      </c>
      <c r="Q51" s="19"/>
      <c r="R51" s="19">
        <f>'TILDELINGSKRITERIUM 3'!R$33*$C$51</f>
        <v>0</v>
      </c>
      <c r="S51" s="19"/>
      <c r="T51" s="19">
        <f>'TILDELINGSKRITERIUM 3'!T$33*$C$51</f>
        <v>0</v>
      </c>
      <c r="U51" s="19"/>
      <c r="V51" s="19">
        <f>'TILDELINGSKRITERIUM 3'!V$33*$C$51</f>
        <v>0</v>
      </c>
      <c r="W51" s="19"/>
      <c r="X51" s="19">
        <f>'TILDELINGSKRITERIUM 3'!X$33*$C$51</f>
        <v>0</v>
      </c>
      <c r="Y51" s="19"/>
      <c r="Z51" s="19">
        <f>'TILDELINGSKRITERIUM 3'!Z$33*$C$51</f>
        <v>0</v>
      </c>
      <c r="AA51" s="19"/>
      <c r="AB51" s="19">
        <f>'TILDELINGSKRITERIUM 3'!AB$33*$C$51</f>
        <v>0</v>
      </c>
      <c r="AC51" s="19"/>
      <c r="AD51" s="19">
        <f>'TILDELINGSKRITERIUM 3'!AD$33*$C$51</f>
        <v>0</v>
      </c>
      <c r="AE51" s="19"/>
      <c r="AF51" s="19">
        <f>'TILDELINGSKRITERIUM 3'!AF$33*$C$51</f>
        <v>0</v>
      </c>
    </row>
    <row r="52" spans="2:32" x14ac:dyDescent="0.25">
      <c r="B52" s="25" t="s">
        <v>77</v>
      </c>
      <c r="C52" s="28"/>
      <c r="D52" s="27">
        <f>SUM(D42:D51)</f>
        <v>0</v>
      </c>
      <c r="E52" s="29"/>
      <c r="F52" s="27">
        <f t="shared" ref="F52:V52" si="19">SUM(F42:F51)</f>
        <v>0</v>
      </c>
      <c r="G52" s="29"/>
      <c r="H52" s="27">
        <f t="shared" si="19"/>
        <v>0</v>
      </c>
      <c r="I52" s="29"/>
      <c r="J52" s="27">
        <f t="shared" si="19"/>
        <v>0</v>
      </c>
      <c r="K52" s="29"/>
      <c r="L52" s="27">
        <f t="shared" si="19"/>
        <v>0</v>
      </c>
      <c r="M52" s="29"/>
      <c r="N52" s="27">
        <f t="shared" si="19"/>
        <v>0</v>
      </c>
      <c r="O52" s="29"/>
      <c r="P52" s="27">
        <f t="shared" si="19"/>
        <v>0</v>
      </c>
      <c r="Q52" s="29"/>
      <c r="R52" s="27">
        <f t="shared" si="19"/>
        <v>0</v>
      </c>
      <c r="S52" s="29"/>
      <c r="T52" s="27">
        <f t="shared" si="19"/>
        <v>0</v>
      </c>
      <c r="U52" s="29"/>
      <c r="V52" s="27">
        <f t="shared" si="19"/>
        <v>0</v>
      </c>
      <c r="W52" s="29"/>
      <c r="X52" s="27">
        <f t="shared" ref="X52" si="20">SUM(X42:X51)</f>
        <v>0</v>
      </c>
      <c r="Y52" s="29"/>
      <c r="Z52" s="27">
        <f t="shared" ref="Z52" si="21">SUM(Z42:Z51)</f>
        <v>0</v>
      </c>
      <c r="AA52" s="29"/>
      <c r="AB52" s="27">
        <f t="shared" ref="AB52" si="22">SUM(AB42:AB51)</f>
        <v>0</v>
      </c>
      <c r="AC52" s="29"/>
      <c r="AD52" s="27">
        <f t="shared" ref="AD52" si="23">SUM(AD42:AD51)</f>
        <v>0</v>
      </c>
      <c r="AE52" s="29"/>
      <c r="AF52" s="27">
        <f t="shared" ref="AF52" si="24">SUM(AF42:AF51)</f>
        <v>0</v>
      </c>
    </row>
    <row r="53" spans="2:32" x14ac:dyDescent="0.25">
      <c r="B53" s="25" t="s">
        <v>78</v>
      </c>
      <c r="C53" s="26"/>
      <c r="D53" s="27" t="str">
        <f t="shared" ref="D53:AF53" si="25">IFERROR(Makspoeng*D52/MAXA($D$52:$AF$52),"")</f>
        <v/>
      </c>
      <c r="E53" s="27" t="str">
        <f t="shared" si="25"/>
        <v/>
      </c>
      <c r="F53" s="27" t="str">
        <f t="shared" si="25"/>
        <v/>
      </c>
      <c r="G53" s="27" t="str">
        <f t="shared" si="25"/>
        <v/>
      </c>
      <c r="H53" s="27" t="str">
        <f t="shared" si="25"/>
        <v/>
      </c>
      <c r="I53" s="27" t="str">
        <f t="shared" si="25"/>
        <v/>
      </c>
      <c r="J53" s="27" t="str">
        <f t="shared" si="25"/>
        <v/>
      </c>
      <c r="K53" s="27" t="str">
        <f t="shared" si="25"/>
        <v/>
      </c>
      <c r="L53" s="27" t="str">
        <f t="shared" si="25"/>
        <v/>
      </c>
      <c r="M53" s="27" t="str">
        <f t="shared" si="25"/>
        <v/>
      </c>
      <c r="N53" s="27" t="str">
        <f t="shared" si="25"/>
        <v/>
      </c>
      <c r="O53" s="27" t="str">
        <f t="shared" si="25"/>
        <v/>
      </c>
      <c r="P53" s="27" t="str">
        <f t="shared" si="25"/>
        <v/>
      </c>
      <c r="Q53" s="27" t="str">
        <f t="shared" si="25"/>
        <v/>
      </c>
      <c r="R53" s="27" t="str">
        <f t="shared" si="25"/>
        <v/>
      </c>
      <c r="S53" s="27" t="str">
        <f t="shared" si="25"/>
        <v/>
      </c>
      <c r="T53" s="27" t="str">
        <f t="shared" si="25"/>
        <v/>
      </c>
      <c r="U53" s="27" t="str">
        <f t="shared" si="25"/>
        <v/>
      </c>
      <c r="V53" s="27" t="str">
        <f t="shared" si="25"/>
        <v/>
      </c>
      <c r="W53" s="27" t="str">
        <f t="shared" si="25"/>
        <v/>
      </c>
      <c r="X53" s="27" t="str">
        <f t="shared" si="25"/>
        <v/>
      </c>
      <c r="Y53" s="27" t="str">
        <f t="shared" si="25"/>
        <v/>
      </c>
      <c r="Z53" s="27" t="str">
        <f t="shared" si="25"/>
        <v/>
      </c>
      <c r="AA53" s="27" t="str">
        <f t="shared" si="25"/>
        <v/>
      </c>
      <c r="AB53" s="27" t="str">
        <f t="shared" si="25"/>
        <v/>
      </c>
      <c r="AC53" s="27" t="str">
        <f t="shared" si="25"/>
        <v/>
      </c>
      <c r="AD53" s="27" t="str">
        <f t="shared" si="25"/>
        <v/>
      </c>
      <c r="AE53" s="27" t="str">
        <f t="shared" si="25"/>
        <v/>
      </c>
      <c r="AF53" s="27" t="str">
        <f t="shared" si="25"/>
        <v/>
      </c>
    </row>
    <row r="54" spans="2:32" x14ac:dyDescent="0.25">
      <c r="B54" s="25" t="s">
        <v>79</v>
      </c>
      <c r="C54" s="30">
        <f>INFORMASJON!D49</f>
        <v>0</v>
      </c>
      <c r="D54" s="27" t="str">
        <f>IFERROR(IF(D41=0,"",D53*$C$54),"")</f>
        <v/>
      </c>
      <c r="E54" s="27" t="str">
        <f t="shared" ref="E54:V54" si="26">IFERROR(IF(E41=0,"",E53*$C$54),"")</f>
        <v/>
      </c>
      <c r="F54" s="27" t="str">
        <f>IFERROR(IF(F41=0,"",F53*$C$54),"")</f>
        <v/>
      </c>
      <c r="G54" s="27" t="str">
        <f t="shared" si="26"/>
        <v/>
      </c>
      <c r="H54" s="27" t="str">
        <f>IFERROR(IF(H41=0,"",H53*$C$54),"")</f>
        <v/>
      </c>
      <c r="I54" s="27" t="str">
        <f t="shared" si="26"/>
        <v/>
      </c>
      <c r="J54" s="27" t="str">
        <f>IFERROR(IF(J41=0,"",J53*$C$54),"")</f>
        <v/>
      </c>
      <c r="K54" s="27" t="str">
        <f t="shared" si="26"/>
        <v/>
      </c>
      <c r="L54" s="27" t="str">
        <f>IFERROR(IF(L41=0,"",L53*$C$54),"")</f>
        <v/>
      </c>
      <c r="M54" s="27" t="str">
        <f t="shared" si="26"/>
        <v/>
      </c>
      <c r="N54" s="27" t="str">
        <f t="shared" si="26"/>
        <v/>
      </c>
      <c r="O54" s="27" t="str">
        <f t="shared" si="26"/>
        <v/>
      </c>
      <c r="P54" s="27" t="str">
        <f t="shared" si="26"/>
        <v/>
      </c>
      <c r="Q54" s="27" t="str">
        <f t="shared" si="26"/>
        <v/>
      </c>
      <c r="R54" s="27" t="str">
        <f t="shared" si="26"/>
        <v/>
      </c>
      <c r="S54" s="27" t="str">
        <f t="shared" si="26"/>
        <v/>
      </c>
      <c r="T54" s="27" t="str">
        <f t="shared" si="26"/>
        <v/>
      </c>
      <c r="U54" s="27" t="str">
        <f t="shared" si="26"/>
        <v/>
      </c>
      <c r="V54" s="27" t="str">
        <f t="shared" si="26"/>
        <v/>
      </c>
      <c r="W54" s="27" t="str">
        <f t="shared" ref="W54:X54" si="27">IFERROR(IF(W41=0,"",W53*$C$54),"")</f>
        <v/>
      </c>
      <c r="X54" s="27" t="str">
        <f t="shared" si="27"/>
        <v/>
      </c>
      <c r="Y54" s="27" t="str">
        <f t="shared" ref="Y54:AF54" si="28">IFERROR(IF(Y41=0,"",Y53*$C$54),"")</f>
        <v/>
      </c>
      <c r="Z54" s="27" t="str">
        <f t="shared" si="28"/>
        <v/>
      </c>
      <c r="AA54" s="27" t="str">
        <f t="shared" si="28"/>
        <v/>
      </c>
      <c r="AB54" s="27" t="str">
        <f t="shared" si="28"/>
        <v/>
      </c>
      <c r="AC54" s="27" t="str">
        <f t="shared" si="28"/>
        <v/>
      </c>
      <c r="AD54" s="27" t="str">
        <f t="shared" si="28"/>
        <v/>
      </c>
      <c r="AE54" s="27" t="str">
        <f t="shared" si="28"/>
        <v/>
      </c>
      <c r="AF54" s="27" t="str">
        <f t="shared" si="28"/>
        <v/>
      </c>
    </row>
    <row r="55" spans="2:32" x14ac:dyDescent="0.25">
      <c r="B55" s="25" t="s">
        <v>87</v>
      </c>
      <c r="C55" s="30"/>
      <c r="D55" s="35" t="str">
        <f t="shared" ref="D55:AF55" si="29">IFERROR(_xlfn.RANK.EQ(D54,$D$54:$AF$54,0),"")</f>
        <v/>
      </c>
      <c r="E55" s="35" t="str">
        <f t="shared" si="29"/>
        <v/>
      </c>
      <c r="F55" s="35" t="str">
        <f t="shared" si="29"/>
        <v/>
      </c>
      <c r="G55" s="35" t="str">
        <f t="shared" si="29"/>
        <v/>
      </c>
      <c r="H55" s="35" t="str">
        <f t="shared" si="29"/>
        <v/>
      </c>
      <c r="I55" s="35" t="str">
        <f t="shared" si="29"/>
        <v/>
      </c>
      <c r="J55" s="35" t="str">
        <f t="shared" si="29"/>
        <v/>
      </c>
      <c r="K55" s="35" t="str">
        <f t="shared" si="29"/>
        <v/>
      </c>
      <c r="L55" s="35" t="str">
        <f t="shared" si="29"/>
        <v/>
      </c>
      <c r="M55" s="35" t="str">
        <f t="shared" si="29"/>
        <v/>
      </c>
      <c r="N55" s="35" t="str">
        <f t="shared" si="29"/>
        <v/>
      </c>
      <c r="O55" s="35" t="str">
        <f t="shared" si="29"/>
        <v/>
      </c>
      <c r="P55" s="35" t="str">
        <f t="shared" si="29"/>
        <v/>
      </c>
      <c r="Q55" s="35" t="str">
        <f t="shared" si="29"/>
        <v/>
      </c>
      <c r="R55" s="35" t="str">
        <f t="shared" si="29"/>
        <v/>
      </c>
      <c r="S55" s="35" t="str">
        <f t="shared" si="29"/>
        <v/>
      </c>
      <c r="T55" s="35" t="str">
        <f t="shared" si="29"/>
        <v/>
      </c>
      <c r="U55" s="35" t="str">
        <f t="shared" si="29"/>
        <v/>
      </c>
      <c r="V55" s="35" t="str">
        <f t="shared" si="29"/>
        <v/>
      </c>
      <c r="W55" s="35" t="str">
        <f t="shared" si="29"/>
        <v/>
      </c>
      <c r="X55" s="35" t="str">
        <f t="shared" si="29"/>
        <v/>
      </c>
      <c r="Y55" s="35" t="str">
        <f t="shared" si="29"/>
        <v/>
      </c>
      <c r="Z55" s="35" t="str">
        <f t="shared" si="29"/>
        <v/>
      </c>
      <c r="AA55" s="35" t="str">
        <f t="shared" si="29"/>
        <v/>
      </c>
      <c r="AB55" s="35" t="str">
        <f t="shared" si="29"/>
        <v/>
      </c>
      <c r="AC55" s="35" t="str">
        <f t="shared" si="29"/>
        <v/>
      </c>
      <c r="AD55" s="35" t="str">
        <f t="shared" si="29"/>
        <v/>
      </c>
      <c r="AE55" s="35" t="str">
        <f t="shared" si="29"/>
        <v/>
      </c>
      <c r="AF55" s="35" t="str">
        <f t="shared" si="29"/>
        <v/>
      </c>
    </row>
    <row r="56" spans="2:32" x14ac:dyDescent="0.25">
      <c r="W56" s="16"/>
      <c r="Y56" s="16"/>
      <c r="AA56" s="16"/>
      <c r="AC56" s="16"/>
      <c r="AE56" s="16"/>
    </row>
    <row r="57" spans="2:32" ht="23.25" x14ac:dyDescent="0.35">
      <c r="B57" s="1" t="str">
        <f>UPPER(Tildelingskriterium_4)&amp;" "&amp;"("&amp;TEXT(INFORMASJON!D50,"0%")&amp;")"</f>
        <v xml:space="preserve"> (0%)</v>
      </c>
      <c r="W57" s="16"/>
      <c r="Y57" s="16"/>
      <c r="AA57" s="16"/>
      <c r="AC57" s="16"/>
      <c r="AE57" s="16"/>
    </row>
    <row r="58" spans="2:32" x14ac:dyDescent="0.25">
      <c r="W58" s="16"/>
      <c r="Y58" s="16"/>
      <c r="AA58" s="16"/>
      <c r="AC58" s="16"/>
      <c r="AE58" s="16"/>
    </row>
    <row r="59" spans="2:32" x14ac:dyDescent="0.25">
      <c r="B59" s="20" t="s">
        <v>76</v>
      </c>
      <c r="C59" s="21" t="s">
        <v>72</v>
      </c>
      <c r="D59" s="21">
        <f>Tilbud_1</f>
        <v>0</v>
      </c>
      <c r="E59" s="21"/>
      <c r="F59" s="21">
        <f>Tilbud_2</f>
        <v>0</v>
      </c>
      <c r="G59" s="21"/>
      <c r="H59" s="21">
        <f>Tilbud_3</f>
        <v>0</v>
      </c>
      <c r="I59" s="21"/>
      <c r="J59" s="21">
        <f>Tilbud_4</f>
        <v>0</v>
      </c>
      <c r="K59" s="21"/>
      <c r="L59" s="21">
        <f>Tilbud_5</f>
        <v>0</v>
      </c>
      <c r="M59" s="21"/>
      <c r="N59" s="21">
        <f>Tilbud_6</f>
        <v>0</v>
      </c>
      <c r="O59" s="21"/>
      <c r="P59" s="21">
        <f>Tilbud_7</f>
        <v>0</v>
      </c>
      <c r="Q59" s="21"/>
      <c r="R59" s="21">
        <f>Tilbud_8</f>
        <v>0</v>
      </c>
      <c r="S59" s="21"/>
      <c r="T59" s="21">
        <f>Tilbud_9</f>
        <v>0</v>
      </c>
      <c r="U59" s="21"/>
      <c r="V59" s="21">
        <f>Tilbud_10</f>
        <v>0</v>
      </c>
      <c r="W59" s="21"/>
      <c r="X59" s="21">
        <f>Tilbud_11</f>
        <v>0</v>
      </c>
      <c r="Y59" s="21"/>
      <c r="Z59" s="21">
        <f>Tilbud_12</f>
        <v>0</v>
      </c>
      <c r="AA59" s="21"/>
      <c r="AB59" s="21">
        <f>Tilbud_13</f>
        <v>0</v>
      </c>
      <c r="AC59" s="21"/>
      <c r="AD59" s="21">
        <f>Tilbud_14</f>
        <v>0</v>
      </c>
      <c r="AE59" s="21"/>
      <c r="AF59" s="21">
        <f>Tilbud_15</f>
        <v>0</v>
      </c>
    </row>
    <row r="60" spans="2:32" x14ac:dyDescent="0.25">
      <c r="B60" s="17">
        <f>IF(INFORMASJON!E50="Nei",Tildelingskriterium_4,INFORMASJON!C104)</f>
        <v>0</v>
      </c>
      <c r="C60" s="18">
        <f>IF(INFORMASJON!$E$50="Nei",1,INFORMASJON!D104)</f>
        <v>0</v>
      </c>
      <c r="D60" s="19">
        <f>'TILDELINGSKRITERIUM 4'!D$6*$C$60</f>
        <v>0</v>
      </c>
      <c r="E60" s="19"/>
      <c r="F60" s="19">
        <f>'TILDELINGSKRITERIUM 4'!F$6*$C$60</f>
        <v>0</v>
      </c>
      <c r="G60" s="19"/>
      <c r="H60" s="19">
        <f>'TILDELINGSKRITERIUM 4'!H$6*$C$60</f>
        <v>0</v>
      </c>
      <c r="I60" s="19"/>
      <c r="J60" s="19">
        <f>'TILDELINGSKRITERIUM 4'!J$6*$C$60</f>
        <v>0</v>
      </c>
      <c r="K60" s="19"/>
      <c r="L60" s="19">
        <f>'TILDELINGSKRITERIUM 4'!L$6*$C$60</f>
        <v>0</v>
      </c>
      <c r="M60" s="19"/>
      <c r="N60" s="19">
        <f>'TILDELINGSKRITERIUM 4'!N$6*$C$60</f>
        <v>0</v>
      </c>
      <c r="O60" s="19"/>
      <c r="P60" s="19">
        <f>'TILDELINGSKRITERIUM 4'!P$6*$C$60</f>
        <v>0</v>
      </c>
      <c r="Q60" s="19"/>
      <c r="R60" s="19">
        <f>'TILDELINGSKRITERIUM 4'!R$6*$C$60</f>
        <v>0</v>
      </c>
      <c r="S60" s="19"/>
      <c r="T60" s="19">
        <f>'TILDELINGSKRITERIUM 4'!T$6*$C$60</f>
        <v>0</v>
      </c>
      <c r="U60" s="19"/>
      <c r="V60" s="19">
        <f>'TILDELINGSKRITERIUM 4'!V$6*$C$60</f>
        <v>0</v>
      </c>
      <c r="W60" s="19"/>
      <c r="X60" s="19">
        <f>'TILDELINGSKRITERIUM 4'!X$6*$C$60</f>
        <v>0</v>
      </c>
      <c r="Y60" s="19"/>
      <c r="Z60" s="19">
        <f>'TILDELINGSKRITERIUM 4'!Z$6*$C$60</f>
        <v>0</v>
      </c>
      <c r="AA60" s="19"/>
      <c r="AB60" s="19">
        <f>'TILDELINGSKRITERIUM 4'!AB$6*$C$60</f>
        <v>0</v>
      </c>
      <c r="AC60" s="19"/>
      <c r="AD60" s="19">
        <f>'TILDELINGSKRITERIUM 4'!AD$6*$C$60</f>
        <v>0</v>
      </c>
      <c r="AE60" s="19"/>
      <c r="AF60" s="19">
        <f>'TILDELINGSKRITERIUM 4'!AF$6*$C$60</f>
        <v>0</v>
      </c>
    </row>
    <row r="61" spans="2:32" x14ac:dyDescent="0.25">
      <c r="B61" s="17">
        <f>INFORMASJON!C105</f>
        <v>0</v>
      </c>
      <c r="C61" s="18">
        <f>IF(INFORMASJON!$E$50="Nei",0,INFORMASJON!D105)</f>
        <v>0</v>
      </c>
      <c r="D61" s="19">
        <f>'TILDELINGSKRITERIUM 4'!D$9*$C$61</f>
        <v>0</v>
      </c>
      <c r="E61" s="19"/>
      <c r="F61" s="19">
        <f>'TILDELINGSKRITERIUM 4'!F$9*$C$61</f>
        <v>0</v>
      </c>
      <c r="G61" s="19"/>
      <c r="H61" s="19">
        <f>'TILDELINGSKRITERIUM 4'!H$9*$C$61</f>
        <v>0</v>
      </c>
      <c r="I61" s="19"/>
      <c r="J61" s="19">
        <f>'TILDELINGSKRITERIUM 4'!J$9*$C$61</f>
        <v>0</v>
      </c>
      <c r="K61" s="19"/>
      <c r="L61" s="19">
        <f>'TILDELINGSKRITERIUM 4'!L$9*$C$61</f>
        <v>0</v>
      </c>
      <c r="M61" s="19"/>
      <c r="N61" s="19">
        <f>'TILDELINGSKRITERIUM 4'!N$9*$C$61</f>
        <v>0</v>
      </c>
      <c r="O61" s="19"/>
      <c r="P61" s="19">
        <f>'TILDELINGSKRITERIUM 4'!P$9*$C$61</f>
        <v>0</v>
      </c>
      <c r="Q61" s="19"/>
      <c r="R61" s="19">
        <f>'TILDELINGSKRITERIUM 4'!R$9*$C$61</f>
        <v>0</v>
      </c>
      <c r="S61" s="19"/>
      <c r="T61" s="19">
        <f>'TILDELINGSKRITERIUM 4'!T$9*$C$61</f>
        <v>0</v>
      </c>
      <c r="U61" s="19"/>
      <c r="V61" s="19">
        <f>'TILDELINGSKRITERIUM 4'!V$9*$C$61</f>
        <v>0</v>
      </c>
      <c r="W61" s="19"/>
      <c r="X61" s="19">
        <f>'TILDELINGSKRITERIUM 4'!X$9*$C$61</f>
        <v>0</v>
      </c>
      <c r="Y61" s="19"/>
      <c r="Z61" s="19">
        <f>'TILDELINGSKRITERIUM 4'!Z$9*$C$61</f>
        <v>0</v>
      </c>
      <c r="AA61" s="19"/>
      <c r="AB61" s="19">
        <f>'TILDELINGSKRITERIUM 4'!AB$9*$C$61</f>
        <v>0</v>
      </c>
      <c r="AC61" s="19"/>
      <c r="AD61" s="19">
        <f>'TILDELINGSKRITERIUM 4'!AD$9*$C$61</f>
        <v>0</v>
      </c>
      <c r="AE61" s="19"/>
      <c r="AF61" s="19">
        <f>'TILDELINGSKRITERIUM 4'!AF$9*$C$61</f>
        <v>0</v>
      </c>
    </row>
    <row r="62" spans="2:32" x14ac:dyDescent="0.25">
      <c r="B62" s="17">
        <f>INFORMASJON!C106</f>
        <v>0</v>
      </c>
      <c r="C62" s="18">
        <f>IF(INFORMASJON!$E$50="Nei",0,INFORMASJON!D106)</f>
        <v>0</v>
      </c>
      <c r="D62" s="19">
        <f>'TILDELINGSKRITERIUM 4'!D$12*$C$62</f>
        <v>0</v>
      </c>
      <c r="E62" s="19"/>
      <c r="F62" s="19">
        <f>'TILDELINGSKRITERIUM 4'!F$12*$C$62</f>
        <v>0</v>
      </c>
      <c r="G62" s="19"/>
      <c r="H62" s="19">
        <f>'TILDELINGSKRITERIUM 4'!H$12*$C$62</f>
        <v>0</v>
      </c>
      <c r="I62" s="19"/>
      <c r="J62" s="19">
        <f>'TILDELINGSKRITERIUM 4'!J$12*$C$62</f>
        <v>0</v>
      </c>
      <c r="K62" s="19"/>
      <c r="L62" s="19">
        <f>'TILDELINGSKRITERIUM 4'!L$12*$C$62</f>
        <v>0</v>
      </c>
      <c r="M62" s="19"/>
      <c r="N62" s="19">
        <f>'TILDELINGSKRITERIUM 4'!N$12*$C$62</f>
        <v>0</v>
      </c>
      <c r="O62" s="19"/>
      <c r="P62" s="19">
        <f>'TILDELINGSKRITERIUM 4'!P$12*$C$62</f>
        <v>0</v>
      </c>
      <c r="Q62" s="19"/>
      <c r="R62" s="19">
        <f>'TILDELINGSKRITERIUM 4'!R$12*$C$62</f>
        <v>0</v>
      </c>
      <c r="S62" s="19"/>
      <c r="T62" s="19">
        <f>'TILDELINGSKRITERIUM 4'!T$12*$C$62</f>
        <v>0</v>
      </c>
      <c r="U62" s="19"/>
      <c r="V62" s="19">
        <f>'TILDELINGSKRITERIUM 4'!V$12*$C$62</f>
        <v>0</v>
      </c>
      <c r="W62" s="19"/>
      <c r="X62" s="19">
        <f>'TILDELINGSKRITERIUM 4'!X$12*$C$62</f>
        <v>0</v>
      </c>
      <c r="Y62" s="19"/>
      <c r="Z62" s="19">
        <f>'TILDELINGSKRITERIUM 4'!Z$12*$C$62</f>
        <v>0</v>
      </c>
      <c r="AA62" s="19"/>
      <c r="AB62" s="19">
        <f>'TILDELINGSKRITERIUM 4'!AB$12*$C$62</f>
        <v>0</v>
      </c>
      <c r="AC62" s="19"/>
      <c r="AD62" s="19">
        <f>'TILDELINGSKRITERIUM 4'!AD$12*$C$62</f>
        <v>0</v>
      </c>
      <c r="AE62" s="19"/>
      <c r="AF62" s="19">
        <f>'TILDELINGSKRITERIUM 4'!AF$12*$C$62</f>
        <v>0</v>
      </c>
    </row>
    <row r="63" spans="2:32" x14ac:dyDescent="0.25">
      <c r="B63" s="17">
        <f>INFORMASJON!C107</f>
        <v>0</v>
      </c>
      <c r="C63" s="18">
        <f>IF(INFORMASJON!$E$50="Nei",0,INFORMASJON!D107)</f>
        <v>0</v>
      </c>
      <c r="D63" s="19">
        <f>'TILDELINGSKRITERIUM 4'!D$15*$C$63</f>
        <v>0</v>
      </c>
      <c r="E63" s="19"/>
      <c r="F63" s="19">
        <f>'TILDELINGSKRITERIUM 4'!F$15*$C$63</f>
        <v>0</v>
      </c>
      <c r="G63" s="19"/>
      <c r="H63" s="19">
        <f>'TILDELINGSKRITERIUM 4'!H$15*$C$63</f>
        <v>0</v>
      </c>
      <c r="I63" s="19"/>
      <c r="J63" s="19">
        <f>'TILDELINGSKRITERIUM 4'!J$15*$C$63</f>
        <v>0</v>
      </c>
      <c r="K63" s="19"/>
      <c r="L63" s="19">
        <f>'TILDELINGSKRITERIUM 4'!L$15*$C$63</f>
        <v>0</v>
      </c>
      <c r="M63" s="19"/>
      <c r="N63" s="19">
        <f>'TILDELINGSKRITERIUM 4'!N$15*$C$63</f>
        <v>0</v>
      </c>
      <c r="O63" s="19"/>
      <c r="P63" s="19">
        <f>'TILDELINGSKRITERIUM 4'!P$15*$C$63</f>
        <v>0</v>
      </c>
      <c r="Q63" s="19"/>
      <c r="R63" s="19">
        <f>'TILDELINGSKRITERIUM 4'!R$15*$C$63</f>
        <v>0</v>
      </c>
      <c r="S63" s="19"/>
      <c r="T63" s="19">
        <f>'TILDELINGSKRITERIUM 4'!T$15*$C$63</f>
        <v>0</v>
      </c>
      <c r="U63" s="19"/>
      <c r="V63" s="19">
        <f>'TILDELINGSKRITERIUM 4'!V$15*$C$63</f>
        <v>0</v>
      </c>
      <c r="W63" s="19"/>
      <c r="X63" s="19">
        <f>'TILDELINGSKRITERIUM 4'!X$15*$C$63</f>
        <v>0</v>
      </c>
      <c r="Y63" s="19"/>
      <c r="Z63" s="19">
        <f>'TILDELINGSKRITERIUM 4'!Z$15*$C$63</f>
        <v>0</v>
      </c>
      <c r="AA63" s="19"/>
      <c r="AB63" s="19">
        <f>'TILDELINGSKRITERIUM 4'!AB$15*$C$63</f>
        <v>0</v>
      </c>
      <c r="AC63" s="19"/>
      <c r="AD63" s="19">
        <f>'TILDELINGSKRITERIUM 4'!AD$15*$C$63</f>
        <v>0</v>
      </c>
      <c r="AE63" s="19"/>
      <c r="AF63" s="19">
        <f>'TILDELINGSKRITERIUM 4'!AF$15*$C$63</f>
        <v>0</v>
      </c>
    </row>
    <row r="64" spans="2:32" x14ac:dyDescent="0.25">
      <c r="B64" s="17">
        <f>INFORMASJON!C108</f>
        <v>0</v>
      </c>
      <c r="C64" s="18">
        <f>IF(INFORMASJON!$E$50="Nei",0,INFORMASJON!D108)</f>
        <v>0</v>
      </c>
      <c r="D64" s="19">
        <f>'TILDELINGSKRITERIUM 4'!D$18*$C$64</f>
        <v>0</v>
      </c>
      <c r="E64" s="19"/>
      <c r="F64" s="19">
        <f>'TILDELINGSKRITERIUM 4'!F$18*$C$64</f>
        <v>0</v>
      </c>
      <c r="G64" s="19"/>
      <c r="H64" s="19">
        <f>'TILDELINGSKRITERIUM 4'!H$18*$C$64</f>
        <v>0</v>
      </c>
      <c r="I64" s="19"/>
      <c r="J64" s="19">
        <f>'TILDELINGSKRITERIUM 4'!J$18*$C$64</f>
        <v>0</v>
      </c>
      <c r="K64" s="19"/>
      <c r="L64" s="19">
        <f>'TILDELINGSKRITERIUM 4'!L$18*$C$64</f>
        <v>0</v>
      </c>
      <c r="M64" s="19"/>
      <c r="N64" s="19">
        <f>'TILDELINGSKRITERIUM 4'!N$18*$C$64</f>
        <v>0</v>
      </c>
      <c r="O64" s="19"/>
      <c r="P64" s="19">
        <f>'TILDELINGSKRITERIUM 4'!P$18*$C$64</f>
        <v>0</v>
      </c>
      <c r="Q64" s="19"/>
      <c r="R64" s="19">
        <f>'TILDELINGSKRITERIUM 4'!R$18*$C$64</f>
        <v>0</v>
      </c>
      <c r="S64" s="19"/>
      <c r="T64" s="19">
        <f>'TILDELINGSKRITERIUM 4'!T$18*$C$64</f>
        <v>0</v>
      </c>
      <c r="U64" s="19"/>
      <c r="V64" s="19">
        <f>'TILDELINGSKRITERIUM 4'!V$18*$C$64</f>
        <v>0</v>
      </c>
      <c r="W64" s="19"/>
      <c r="X64" s="19">
        <f>'TILDELINGSKRITERIUM 4'!X$18*$C$64</f>
        <v>0</v>
      </c>
      <c r="Y64" s="19"/>
      <c r="Z64" s="19">
        <f>'TILDELINGSKRITERIUM 4'!Z$18*$C$64</f>
        <v>0</v>
      </c>
      <c r="AA64" s="19"/>
      <c r="AB64" s="19">
        <f>'TILDELINGSKRITERIUM 4'!AB$18*$C$64</f>
        <v>0</v>
      </c>
      <c r="AC64" s="19"/>
      <c r="AD64" s="19">
        <f>'TILDELINGSKRITERIUM 4'!AD$18*$C$64</f>
        <v>0</v>
      </c>
      <c r="AE64" s="19"/>
      <c r="AF64" s="19">
        <f>'TILDELINGSKRITERIUM 4'!AF$18*$C$64</f>
        <v>0</v>
      </c>
    </row>
    <row r="65" spans="2:32" x14ac:dyDescent="0.25">
      <c r="B65" s="17">
        <f>INFORMASJON!C109</f>
        <v>0</v>
      </c>
      <c r="C65" s="18">
        <f>IF(INFORMASJON!$E$50="Nei",0,INFORMASJON!D109)</f>
        <v>0</v>
      </c>
      <c r="D65" s="19">
        <f>'TILDELINGSKRITERIUM 4'!D$21*$C$65</f>
        <v>0</v>
      </c>
      <c r="E65" s="19"/>
      <c r="F65" s="19">
        <f>'TILDELINGSKRITERIUM 4'!F$21*$C$65</f>
        <v>0</v>
      </c>
      <c r="G65" s="19"/>
      <c r="H65" s="19">
        <f>'TILDELINGSKRITERIUM 4'!H$21*$C$65</f>
        <v>0</v>
      </c>
      <c r="I65" s="19"/>
      <c r="J65" s="19">
        <f>'TILDELINGSKRITERIUM 4'!J$21*$C$65</f>
        <v>0</v>
      </c>
      <c r="K65" s="19"/>
      <c r="L65" s="19">
        <f>'TILDELINGSKRITERIUM 4'!L$21*$C$65</f>
        <v>0</v>
      </c>
      <c r="M65" s="19"/>
      <c r="N65" s="19">
        <f>'TILDELINGSKRITERIUM 4'!N$21*$C$65</f>
        <v>0</v>
      </c>
      <c r="O65" s="19"/>
      <c r="P65" s="19">
        <f>'TILDELINGSKRITERIUM 4'!P$21*$C$65</f>
        <v>0</v>
      </c>
      <c r="Q65" s="19"/>
      <c r="R65" s="19">
        <f>'TILDELINGSKRITERIUM 4'!R$21*$C$65</f>
        <v>0</v>
      </c>
      <c r="S65" s="19"/>
      <c r="T65" s="19">
        <f>'TILDELINGSKRITERIUM 4'!T$21*$C$65</f>
        <v>0</v>
      </c>
      <c r="U65" s="19"/>
      <c r="V65" s="19">
        <f>'TILDELINGSKRITERIUM 4'!V$21*$C$65</f>
        <v>0</v>
      </c>
      <c r="W65" s="19"/>
      <c r="X65" s="19">
        <f>'TILDELINGSKRITERIUM 4'!X$21*$C$65</f>
        <v>0</v>
      </c>
      <c r="Y65" s="19"/>
      <c r="Z65" s="19">
        <f>'TILDELINGSKRITERIUM 4'!Z$21*$C$65</f>
        <v>0</v>
      </c>
      <c r="AA65" s="19"/>
      <c r="AB65" s="19">
        <f>'TILDELINGSKRITERIUM 4'!AB$21*$C$65</f>
        <v>0</v>
      </c>
      <c r="AC65" s="19"/>
      <c r="AD65" s="19">
        <f>'TILDELINGSKRITERIUM 4'!AD$21*$C$65</f>
        <v>0</v>
      </c>
      <c r="AE65" s="19"/>
      <c r="AF65" s="19">
        <f>'TILDELINGSKRITERIUM 4'!AF$21*$C$65</f>
        <v>0</v>
      </c>
    </row>
    <row r="66" spans="2:32" x14ac:dyDescent="0.25">
      <c r="B66" s="17">
        <f>INFORMASJON!C110</f>
        <v>0</v>
      </c>
      <c r="C66" s="18">
        <f>IF(INFORMASJON!$E$50="Nei",0,INFORMASJON!D110)</f>
        <v>0</v>
      </c>
      <c r="D66" s="19">
        <f>'TILDELINGSKRITERIUM 4'!D$24*$C$66</f>
        <v>0</v>
      </c>
      <c r="E66" s="19"/>
      <c r="F66" s="19">
        <f>'TILDELINGSKRITERIUM 4'!F$24*$C$66</f>
        <v>0</v>
      </c>
      <c r="G66" s="19"/>
      <c r="H66" s="19">
        <f>'TILDELINGSKRITERIUM 4'!H$24*$C$66</f>
        <v>0</v>
      </c>
      <c r="I66" s="19"/>
      <c r="J66" s="19">
        <f>'TILDELINGSKRITERIUM 4'!J$24*$C$66</f>
        <v>0</v>
      </c>
      <c r="K66" s="19"/>
      <c r="L66" s="19">
        <f>'TILDELINGSKRITERIUM 4'!L$24*$C$66</f>
        <v>0</v>
      </c>
      <c r="M66" s="19"/>
      <c r="N66" s="19">
        <f>'TILDELINGSKRITERIUM 4'!N$24*$C$66</f>
        <v>0</v>
      </c>
      <c r="O66" s="19"/>
      <c r="P66" s="19">
        <f>'TILDELINGSKRITERIUM 4'!P$24*$C$66</f>
        <v>0</v>
      </c>
      <c r="Q66" s="19"/>
      <c r="R66" s="19">
        <f>'TILDELINGSKRITERIUM 4'!R$24*$C$66</f>
        <v>0</v>
      </c>
      <c r="S66" s="19"/>
      <c r="T66" s="19">
        <f>'TILDELINGSKRITERIUM 4'!T$24*$C$66</f>
        <v>0</v>
      </c>
      <c r="U66" s="19"/>
      <c r="V66" s="19">
        <f>'TILDELINGSKRITERIUM 4'!V$24*$C$66</f>
        <v>0</v>
      </c>
      <c r="W66" s="19"/>
      <c r="X66" s="19">
        <f>'TILDELINGSKRITERIUM 4'!X$24*$C$66</f>
        <v>0</v>
      </c>
      <c r="Y66" s="19"/>
      <c r="Z66" s="19">
        <f>'TILDELINGSKRITERIUM 4'!Z$24*$C$66</f>
        <v>0</v>
      </c>
      <c r="AA66" s="19"/>
      <c r="AB66" s="19">
        <f>'TILDELINGSKRITERIUM 4'!AB$24*$C$66</f>
        <v>0</v>
      </c>
      <c r="AC66" s="19"/>
      <c r="AD66" s="19">
        <f>'TILDELINGSKRITERIUM 4'!AD$24*$C$66</f>
        <v>0</v>
      </c>
      <c r="AE66" s="19"/>
      <c r="AF66" s="19">
        <f>'TILDELINGSKRITERIUM 4'!AF$24*$C$66</f>
        <v>0</v>
      </c>
    </row>
    <row r="67" spans="2:32" x14ac:dyDescent="0.25">
      <c r="B67" s="17">
        <f>INFORMASJON!C111</f>
        <v>0</v>
      </c>
      <c r="C67" s="18">
        <f>IF(INFORMASJON!$E$50="Nei",0,INFORMASJON!D111)</f>
        <v>0</v>
      </c>
      <c r="D67" s="19">
        <f>'TILDELINGSKRITERIUM 4'!D$27*$C$67</f>
        <v>0</v>
      </c>
      <c r="E67" s="19"/>
      <c r="F67" s="19">
        <f>'TILDELINGSKRITERIUM 4'!F$27*$C$67</f>
        <v>0</v>
      </c>
      <c r="G67" s="19"/>
      <c r="H67" s="19">
        <f>'TILDELINGSKRITERIUM 4'!H$27*$C$67</f>
        <v>0</v>
      </c>
      <c r="I67" s="19"/>
      <c r="J67" s="19">
        <f>'TILDELINGSKRITERIUM 4'!J$27*$C$67</f>
        <v>0</v>
      </c>
      <c r="K67" s="19"/>
      <c r="L67" s="19">
        <f>'TILDELINGSKRITERIUM 4'!L$27*$C$67</f>
        <v>0</v>
      </c>
      <c r="M67" s="19"/>
      <c r="N67" s="19">
        <f>'TILDELINGSKRITERIUM 4'!N$27*$C$67</f>
        <v>0</v>
      </c>
      <c r="O67" s="19"/>
      <c r="P67" s="19">
        <f>'TILDELINGSKRITERIUM 4'!P$27*$C$67</f>
        <v>0</v>
      </c>
      <c r="Q67" s="19"/>
      <c r="R67" s="19">
        <f>'TILDELINGSKRITERIUM 4'!R$27*$C$67</f>
        <v>0</v>
      </c>
      <c r="S67" s="19"/>
      <c r="T67" s="19">
        <f>'TILDELINGSKRITERIUM 4'!T$27*$C$67</f>
        <v>0</v>
      </c>
      <c r="U67" s="19"/>
      <c r="V67" s="19">
        <f>'TILDELINGSKRITERIUM 4'!V$27*$C$67</f>
        <v>0</v>
      </c>
      <c r="W67" s="19"/>
      <c r="X67" s="19">
        <f>'TILDELINGSKRITERIUM 4'!X$27*$C$67</f>
        <v>0</v>
      </c>
      <c r="Y67" s="19"/>
      <c r="Z67" s="19">
        <f>'TILDELINGSKRITERIUM 4'!Z$27*$C$67</f>
        <v>0</v>
      </c>
      <c r="AA67" s="19"/>
      <c r="AB67" s="19">
        <f>'TILDELINGSKRITERIUM 4'!AB$27*$C$67</f>
        <v>0</v>
      </c>
      <c r="AC67" s="19"/>
      <c r="AD67" s="19">
        <f>'TILDELINGSKRITERIUM 4'!AD$27*$C$67</f>
        <v>0</v>
      </c>
      <c r="AE67" s="19"/>
      <c r="AF67" s="19">
        <f>'TILDELINGSKRITERIUM 4'!AF$27*$C$67</f>
        <v>0</v>
      </c>
    </row>
    <row r="68" spans="2:32" x14ac:dyDescent="0.25">
      <c r="B68" s="17">
        <f>INFORMASJON!C112</f>
        <v>0</v>
      </c>
      <c r="C68" s="18">
        <f>IF(INFORMASJON!$E$50="Nei",0,INFORMASJON!D112)</f>
        <v>0</v>
      </c>
      <c r="D68" s="19">
        <f>'TILDELINGSKRITERIUM 4'!D$30*$C$68</f>
        <v>0</v>
      </c>
      <c r="E68" s="19"/>
      <c r="F68" s="19">
        <f>'TILDELINGSKRITERIUM 4'!F$30*$C$68</f>
        <v>0</v>
      </c>
      <c r="G68" s="19"/>
      <c r="H68" s="19">
        <f>'TILDELINGSKRITERIUM 4'!H$30*$C$68</f>
        <v>0</v>
      </c>
      <c r="I68" s="19"/>
      <c r="J68" s="19">
        <f>'TILDELINGSKRITERIUM 4'!J$30*$C$68</f>
        <v>0</v>
      </c>
      <c r="K68" s="19"/>
      <c r="L68" s="19">
        <f>'TILDELINGSKRITERIUM 4'!L$30*$C$68</f>
        <v>0</v>
      </c>
      <c r="M68" s="19"/>
      <c r="N68" s="19">
        <f>'TILDELINGSKRITERIUM 4'!N$30*$C$68</f>
        <v>0</v>
      </c>
      <c r="O68" s="19"/>
      <c r="P68" s="19">
        <f>'TILDELINGSKRITERIUM 4'!P$30*$C$68</f>
        <v>0</v>
      </c>
      <c r="Q68" s="19"/>
      <c r="R68" s="19">
        <f>'TILDELINGSKRITERIUM 4'!R$30*$C$68</f>
        <v>0</v>
      </c>
      <c r="S68" s="19"/>
      <c r="T68" s="19">
        <f>'TILDELINGSKRITERIUM 4'!T$30*$C$68</f>
        <v>0</v>
      </c>
      <c r="U68" s="19"/>
      <c r="V68" s="19">
        <f>'TILDELINGSKRITERIUM 4'!V$30*$C$68</f>
        <v>0</v>
      </c>
      <c r="W68" s="19"/>
      <c r="X68" s="19">
        <f>'TILDELINGSKRITERIUM 4'!X$30*$C$68</f>
        <v>0</v>
      </c>
      <c r="Y68" s="19"/>
      <c r="Z68" s="19">
        <f>'TILDELINGSKRITERIUM 4'!Z$30*$C$68</f>
        <v>0</v>
      </c>
      <c r="AA68" s="19"/>
      <c r="AB68" s="19">
        <f>'TILDELINGSKRITERIUM 4'!AB$30*$C$68</f>
        <v>0</v>
      </c>
      <c r="AC68" s="19"/>
      <c r="AD68" s="19">
        <f>'TILDELINGSKRITERIUM 4'!AD$30*$C$68</f>
        <v>0</v>
      </c>
      <c r="AE68" s="19"/>
      <c r="AF68" s="19">
        <f>'TILDELINGSKRITERIUM 4'!AF$30*$C$68</f>
        <v>0</v>
      </c>
    </row>
    <row r="69" spans="2:32" x14ac:dyDescent="0.25">
      <c r="B69" s="17">
        <f>INFORMASJON!C113</f>
        <v>0</v>
      </c>
      <c r="C69" s="18">
        <f>IF(INFORMASJON!$E$50="Nei",0,INFORMASJON!D113)</f>
        <v>0</v>
      </c>
      <c r="D69" s="19">
        <f>'TILDELINGSKRITERIUM 4'!D$33*$C$69</f>
        <v>0</v>
      </c>
      <c r="E69" s="19"/>
      <c r="F69" s="19">
        <f>'TILDELINGSKRITERIUM 4'!F$33*$C$69</f>
        <v>0</v>
      </c>
      <c r="G69" s="19"/>
      <c r="H69" s="19">
        <f>'TILDELINGSKRITERIUM 4'!H$33*$C$69</f>
        <v>0</v>
      </c>
      <c r="I69" s="19"/>
      <c r="J69" s="19">
        <f>'TILDELINGSKRITERIUM 4'!J$33*$C$69</f>
        <v>0</v>
      </c>
      <c r="K69" s="19"/>
      <c r="L69" s="19">
        <f>'TILDELINGSKRITERIUM 4'!L$33*$C$69</f>
        <v>0</v>
      </c>
      <c r="M69" s="19"/>
      <c r="N69" s="19">
        <f>'TILDELINGSKRITERIUM 4'!N$33*$C$69</f>
        <v>0</v>
      </c>
      <c r="O69" s="19"/>
      <c r="P69" s="19">
        <f>'TILDELINGSKRITERIUM 4'!P$33*$C$69</f>
        <v>0</v>
      </c>
      <c r="Q69" s="19"/>
      <c r="R69" s="19">
        <f>'TILDELINGSKRITERIUM 4'!R$33*$C$69</f>
        <v>0</v>
      </c>
      <c r="S69" s="19"/>
      <c r="T69" s="19">
        <f>'TILDELINGSKRITERIUM 4'!T$33*$C$69</f>
        <v>0</v>
      </c>
      <c r="U69" s="19"/>
      <c r="V69" s="19">
        <f>'TILDELINGSKRITERIUM 4'!V$33*$C$69</f>
        <v>0</v>
      </c>
      <c r="W69" s="19"/>
      <c r="X69" s="19">
        <f>'TILDELINGSKRITERIUM 4'!X$33*$C$69</f>
        <v>0</v>
      </c>
      <c r="Y69" s="19"/>
      <c r="Z69" s="19">
        <f>'TILDELINGSKRITERIUM 4'!Z$33*$C$69</f>
        <v>0</v>
      </c>
      <c r="AA69" s="19"/>
      <c r="AB69" s="19">
        <f>'TILDELINGSKRITERIUM 4'!AB$33*$C$69</f>
        <v>0</v>
      </c>
      <c r="AC69" s="19"/>
      <c r="AD69" s="19">
        <f>'TILDELINGSKRITERIUM 4'!AD$33*$C$69</f>
        <v>0</v>
      </c>
      <c r="AE69" s="19"/>
      <c r="AF69" s="19">
        <f>'TILDELINGSKRITERIUM 4'!AF$33*$C$69</f>
        <v>0</v>
      </c>
    </row>
    <row r="70" spans="2:32" x14ac:dyDescent="0.25">
      <c r="B70" s="25" t="s">
        <v>77</v>
      </c>
      <c r="C70" s="28"/>
      <c r="D70" s="27">
        <f>SUM(D60:D69)</f>
        <v>0</v>
      </c>
      <c r="E70" s="29"/>
      <c r="F70" s="27">
        <f t="shared" ref="F70" si="30">SUM(F60:F69)</f>
        <v>0</v>
      </c>
      <c r="G70" s="29"/>
      <c r="H70" s="27">
        <f t="shared" ref="H70" si="31">SUM(H60:H69)</f>
        <v>0</v>
      </c>
      <c r="I70" s="29"/>
      <c r="J70" s="27">
        <f t="shared" ref="J70" si="32">SUM(J60:J69)</f>
        <v>0</v>
      </c>
      <c r="K70" s="29"/>
      <c r="L70" s="27">
        <f t="shared" ref="L70" si="33">SUM(L60:L69)</f>
        <v>0</v>
      </c>
      <c r="M70" s="29"/>
      <c r="N70" s="27">
        <f t="shared" ref="N70" si="34">SUM(N60:N69)</f>
        <v>0</v>
      </c>
      <c r="O70" s="29"/>
      <c r="P70" s="27">
        <f t="shared" ref="P70" si="35">SUM(P60:P69)</f>
        <v>0</v>
      </c>
      <c r="Q70" s="29"/>
      <c r="R70" s="27">
        <f t="shared" ref="R70" si="36">SUM(R60:R69)</f>
        <v>0</v>
      </c>
      <c r="S70" s="29"/>
      <c r="T70" s="27">
        <f t="shared" ref="T70" si="37">SUM(T60:T69)</f>
        <v>0</v>
      </c>
      <c r="U70" s="29"/>
      <c r="V70" s="27">
        <f t="shared" ref="V70:X70" si="38">SUM(V60:V69)</f>
        <v>0</v>
      </c>
      <c r="W70" s="29"/>
      <c r="X70" s="27">
        <f t="shared" si="38"/>
        <v>0</v>
      </c>
      <c r="Y70" s="29"/>
      <c r="Z70" s="27">
        <f t="shared" ref="Z70" si="39">SUM(Z60:Z69)</f>
        <v>0</v>
      </c>
      <c r="AA70" s="29"/>
      <c r="AB70" s="27">
        <f t="shared" ref="AB70" si="40">SUM(AB60:AB69)</f>
        <v>0</v>
      </c>
      <c r="AC70" s="29"/>
      <c r="AD70" s="27">
        <f t="shared" ref="AD70" si="41">SUM(AD60:AD69)</f>
        <v>0</v>
      </c>
      <c r="AE70" s="29"/>
      <c r="AF70" s="27">
        <f t="shared" ref="AF70" si="42">SUM(AF60:AF69)</f>
        <v>0</v>
      </c>
    </row>
    <row r="71" spans="2:32" x14ac:dyDescent="0.25">
      <c r="B71" s="25" t="s">
        <v>78</v>
      </c>
      <c r="C71" s="26"/>
      <c r="D71" s="27" t="str">
        <f t="shared" ref="D71:AF71" si="43">IFERROR(Makspoeng*D70/MAXA($D$70:$AF$70),"")</f>
        <v/>
      </c>
      <c r="E71" s="27" t="str">
        <f t="shared" si="43"/>
        <v/>
      </c>
      <c r="F71" s="27" t="str">
        <f t="shared" si="43"/>
        <v/>
      </c>
      <c r="G71" s="27" t="str">
        <f t="shared" si="43"/>
        <v/>
      </c>
      <c r="H71" s="27" t="str">
        <f t="shared" si="43"/>
        <v/>
      </c>
      <c r="I71" s="27" t="str">
        <f t="shared" si="43"/>
        <v/>
      </c>
      <c r="J71" s="27" t="str">
        <f t="shared" si="43"/>
        <v/>
      </c>
      <c r="K71" s="27" t="str">
        <f t="shared" si="43"/>
        <v/>
      </c>
      <c r="L71" s="27" t="str">
        <f t="shared" si="43"/>
        <v/>
      </c>
      <c r="M71" s="27" t="str">
        <f t="shared" si="43"/>
        <v/>
      </c>
      <c r="N71" s="27" t="str">
        <f t="shared" si="43"/>
        <v/>
      </c>
      <c r="O71" s="27" t="str">
        <f t="shared" si="43"/>
        <v/>
      </c>
      <c r="P71" s="27" t="str">
        <f t="shared" si="43"/>
        <v/>
      </c>
      <c r="Q71" s="27" t="str">
        <f t="shared" si="43"/>
        <v/>
      </c>
      <c r="R71" s="27" t="str">
        <f t="shared" si="43"/>
        <v/>
      </c>
      <c r="S71" s="27" t="str">
        <f t="shared" si="43"/>
        <v/>
      </c>
      <c r="T71" s="27" t="str">
        <f t="shared" si="43"/>
        <v/>
      </c>
      <c r="U71" s="27" t="str">
        <f t="shared" si="43"/>
        <v/>
      </c>
      <c r="V71" s="27" t="str">
        <f t="shared" si="43"/>
        <v/>
      </c>
      <c r="W71" s="27" t="str">
        <f t="shared" si="43"/>
        <v/>
      </c>
      <c r="X71" s="27" t="str">
        <f t="shared" si="43"/>
        <v/>
      </c>
      <c r="Y71" s="27" t="str">
        <f t="shared" si="43"/>
        <v/>
      </c>
      <c r="Z71" s="27" t="str">
        <f t="shared" si="43"/>
        <v/>
      </c>
      <c r="AA71" s="27" t="str">
        <f t="shared" si="43"/>
        <v/>
      </c>
      <c r="AB71" s="27" t="str">
        <f t="shared" si="43"/>
        <v/>
      </c>
      <c r="AC71" s="27" t="str">
        <f t="shared" si="43"/>
        <v/>
      </c>
      <c r="AD71" s="27" t="str">
        <f t="shared" si="43"/>
        <v/>
      </c>
      <c r="AE71" s="27" t="str">
        <f t="shared" si="43"/>
        <v/>
      </c>
      <c r="AF71" s="27" t="str">
        <f t="shared" si="43"/>
        <v/>
      </c>
    </row>
    <row r="72" spans="2:32" x14ac:dyDescent="0.25">
      <c r="B72" s="25" t="s">
        <v>79</v>
      </c>
      <c r="C72" s="30">
        <f>INFORMASJON!D50</f>
        <v>0</v>
      </c>
      <c r="D72" s="27" t="str">
        <f>IFERROR(IF(D59=0,"",D71*$C$72),"")</f>
        <v/>
      </c>
      <c r="E72" s="27" t="str">
        <f>IFERROR(IF(E59=0,"",E71*$C$72),"")</f>
        <v/>
      </c>
      <c r="F72" s="27" t="str">
        <f>IFERROR(IF(F59=0,"",F71*$C$72),"")</f>
        <v/>
      </c>
      <c r="G72" s="27" t="str">
        <f>IFERROR(IF(G59=0,"",G71*$C$72),"")</f>
        <v/>
      </c>
      <c r="H72" s="27" t="str">
        <f>IFERROR(IF(H59=0,"",H71*$C$72),"")</f>
        <v/>
      </c>
      <c r="I72" s="27" t="str">
        <f t="shared" ref="I72:V72" si="44">IFERROR(IF(I59=0,"",I71*$C$72),"")</f>
        <v/>
      </c>
      <c r="J72" s="27" t="str">
        <f>IFERROR(IF(J59=0,"",J71*$C$72),"")</f>
        <v/>
      </c>
      <c r="K72" s="27" t="str">
        <f t="shared" si="44"/>
        <v/>
      </c>
      <c r="L72" s="27" t="str">
        <f t="shared" si="44"/>
        <v/>
      </c>
      <c r="M72" s="27" t="str">
        <f t="shared" si="44"/>
        <v/>
      </c>
      <c r="N72" s="27" t="str">
        <f t="shared" si="44"/>
        <v/>
      </c>
      <c r="O72" s="27" t="str">
        <f t="shared" si="44"/>
        <v/>
      </c>
      <c r="P72" s="27" t="str">
        <f t="shared" si="44"/>
        <v/>
      </c>
      <c r="Q72" s="27" t="str">
        <f t="shared" si="44"/>
        <v/>
      </c>
      <c r="R72" s="27" t="str">
        <f t="shared" si="44"/>
        <v/>
      </c>
      <c r="S72" s="27" t="str">
        <f t="shared" si="44"/>
        <v/>
      </c>
      <c r="T72" s="27" t="str">
        <f t="shared" si="44"/>
        <v/>
      </c>
      <c r="U72" s="27" t="str">
        <f t="shared" si="44"/>
        <v/>
      </c>
      <c r="V72" s="27" t="str">
        <f t="shared" si="44"/>
        <v/>
      </c>
      <c r="W72" s="27" t="str">
        <f t="shared" ref="W72:X72" si="45">IFERROR(IF(W59=0,"",W71*$C$72),"")</f>
        <v/>
      </c>
      <c r="X72" s="27" t="str">
        <f t="shared" si="45"/>
        <v/>
      </c>
      <c r="Y72" s="27" t="str">
        <f t="shared" ref="Y72:AF72" si="46">IFERROR(IF(Y59=0,"",Y71*$C$72),"")</f>
        <v/>
      </c>
      <c r="Z72" s="27" t="str">
        <f t="shared" si="46"/>
        <v/>
      </c>
      <c r="AA72" s="27" t="str">
        <f t="shared" si="46"/>
        <v/>
      </c>
      <c r="AB72" s="27" t="str">
        <f t="shared" si="46"/>
        <v/>
      </c>
      <c r="AC72" s="27" t="str">
        <f t="shared" si="46"/>
        <v/>
      </c>
      <c r="AD72" s="27" t="str">
        <f t="shared" si="46"/>
        <v/>
      </c>
      <c r="AE72" s="27" t="str">
        <f t="shared" si="46"/>
        <v/>
      </c>
      <c r="AF72" s="27" t="str">
        <f t="shared" si="46"/>
        <v/>
      </c>
    </row>
    <row r="73" spans="2:32" x14ac:dyDescent="0.25">
      <c r="B73" s="25" t="s">
        <v>87</v>
      </c>
      <c r="C73" s="30"/>
      <c r="D73" s="35" t="str">
        <f t="shared" ref="D73:AF73" si="47">IFERROR(_xlfn.RANK.EQ(D72,$D$72:$AF$72,0),"")</f>
        <v/>
      </c>
      <c r="E73" s="35" t="str">
        <f t="shared" si="47"/>
        <v/>
      </c>
      <c r="F73" s="35" t="str">
        <f t="shared" si="47"/>
        <v/>
      </c>
      <c r="G73" s="35" t="str">
        <f t="shared" si="47"/>
        <v/>
      </c>
      <c r="H73" s="35" t="str">
        <f t="shared" si="47"/>
        <v/>
      </c>
      <c r="I73" s="35" t="str">
        <f t="shared" si="47"/>
        <v/>
      </c>
      <c r="J73" s="35" t="str">
        <f t="shared" si="47"/>
        <v/>
      </c>
      <c r="K73" s="35" t="str">
        <f t="shared" si="47"/>
        <v/>
      </c>
      <c r="L73" s="35" t="str">
        <f t="shared" si="47"/>
        <v/>
      </c>
      <c r="M73" s="35" t="str">
        <f t="shared" si="47"/>
        <v/>
      </c>
      <c r="N73" s="35" t="str">
        <f t="shared" si="47"/>
        <v/>
      </c>
      <c r="O73" s="35" t="str">
        <f t="shared" si="47"/>
        <v/>
      </c>
      <c r="P73" s="35" t="str">
        <f t="shared" si="47"/>
        <v/>
      </c>
      <c r="Q73" s="35" t="str">
        <f t="shared" si="47"/>
        <v/>
      </c>
      <c r="R73" s="35" t="str">
        <f t="shared" si="47"/>
        <v/>
      </c>
      <c r="S73" s="35" t="str">
        <f t="shared" si="47"/>
        <v/>
      </c>
      <c r="T73" s="35" t="str">
        <f t="shared" si="47"/>
        <v/>
      </c>
      <c r="U73" s="35" t="str">
        <f t="shared" si="47"/>
        <v/>
      </c>
      <c r="V73" s="35" t="str">
        <f t="shared" si="47"/>
        <v/>
      </c>
      <c r="W73" s="35" t="str">
        <f t="shared" si="47"/>
        <v/>
      </c>
      <c r="X73" s="35" t="str">
        <f t="shared" si="47"/>
        <v/>
      </c>
      <c r="Y73" s="35" t="str">
        <f t="shared" si="47"/>
        <v/>
      </c>
      <c r="Z73" s="35" t="str">
        <f t="shared" si="47"/>
        <v/>
      </c>
      <c r="AA73" s="35" t="str">
        <f t="shared" si="47"/>
        <v/>
      </c>
      <c r="AB73" s="35" t="str">
        <f t="shared" si="47"/>
        <v/>
      </c>
      <c r="AC73" s="35" t="str">
        <f t="shared" si="47"/>
        <v/>
      </c>
      <c r="AD73" s="35" t="str">
        <f t="shared" si="47"/>
        <v/>
      </c>
      <c r="AE73" s="35" t="str">
        <f t="shared" si="47"/>
        <v/>
      </c>
      <c r="AF73" s="35" t="str">
        <f t="shared" si="47"/>
        <v/>
      </c>
    </row>
    <row r="74" spans="2:32" x14ac:dyDescent="0.25">
      <c r="W74" s="16"/>
      <c r="Y74" s="16"/>
      <c r="AA74" s="16"/>
      <c r="AC74" s="16"/>
      <c r="AE74" s="16"/>
    </row>
    <row r="75" spans="2:32" ht="23.25" x14ac:dyDescent="0.35">
      <c r="B75" s="1" t="str">
        <f>UPPER(Tildelingskriterium_5)&amp;" "&amp;"("&amp;TEXT(INFORMASJON!D51,"0%")&amp;")"</f>
        <v xml:space="preserve"> (0%)</v>
      </c>
      <c r="W75" s="16"/>
      <c r="Y75" s="16"/>
      <c r="AA75" s="16"/>
      <c r="AC75" s="16"/>
      <c r="AE75" s="16"/>
    </row>
    <row r="76" spans="2:32" x14ac:dyDescent="0.25">
      <c r="W76" s="16"/>
      <c r="Y76" s="16"/>
      <c r="AA76" s="16"/>
      <c r="AC76" s="16"/>
      <c r="AE76" s="16"/>
    </row>
    <row r="77" spans="2:32" x14ac:dyDescent="0.25">
      <c r="B77" s="20" t="s">
        <v>76</v>
      </c>
      <c r="C77" s="21" t="s">
        <v>72</v>
      </c>
      <c r="D77" s="21">
        <f>Tilbud_1</f>
        <v>0</v>
      </c>
      <c r="E77" s="21"/>
      <c r="F77" s="21">
        <f>Tilbud_2</f>
        <v>0</v>
      </c>
      <c r="G77" s="21"/>
      <c r="H77" s="21">
        <f>Tilbud_3</f>
        <v>0</v>
      </c>
      <c r="I77" s="21"/>
      <c r="J77" s="21">
        <f>Tilbud_4</f>
        <v>0</v>
      </c>
      <c r="K77" s="21"/>
      <c r="L77" s="21">
        <f>Tilbud_5</f>
        <v>0</v>
      </c>
      <c r="M77" s="21"/>
      <c r="N77" s="21">
        <f>Tilbud_6</f>
        <v>0</v>
      </c>
      <c r="O77" s="21"/>
      <c r="P77" s="21">
        <f>Tilbud_7</f>
        <v>0</v>
      </c>
      <c r="Q77" s="21"/>
      <c r="R77" s="21">
        <f>Tilbud_8</f>
        <v>0</v>
      </c>
      <c r="S77" s="21"/>
      <c r="T77" s="21">
        <f>Tilbud_9</f>
        <v>0</v>
      </c>
      <c r="U77" s="21"/>
      <c r="V77" s="21">
        <f>Tilbud_10</f>
        <v>0</v>
      </c>
      <c r="W77" s="21"/>
      <c r="X77" s="21">
        <f>Tilbud_11</f>
        <v>0</v>
      </c>
      <c r="Y77" s="21"/>
      <c r="Z77" s="21">
        <f>Tilbud_12</f>
        <v>0</v>
      </c>
      <c r="AA77" s="21"/>
      <c r="AB77" s="21">
        <f>Tilbud_13</f>
        <v>0</v>
      </c>
      <c r="AC77" s="21"/>
      <c r="AD77" s="21">
        <f>Tilbud_14</f>
        <v>0</v>
      </c>
      <c r="AE77" s="21"/>
      <c r="AF77" s="21">
        <f>Tilbud_15</f>
        <v>0</v>
      </c>
    </row>
    <row r="78" spans="2:32" x14ac:dyDescent="0.25">
      <c r="B78" s="17">
        <f>IF(INFORMASJON!E51="Nei",Tildelingskriterium_5,INFORMASJON!C119)</f>
        <v>0</v>
      </c>
      <c r="C78" s="18">
        <f>IF(INFORMASJON!$E$51="Nei",1,INFORMASJON!D119)</f>
        <v>0</v>
      </c>
      <c r="D78" s="19">
        <f>'TILDELINGSKRITERIUM 5'!D$6*$C$78</f>
        <v>0</v>
      </c>
      <c r="E78" s="19"/>
      <c r="F78" s="19">
        <f>'TILDELINGSKRITERIUM 5'!F$6*$C$78</f>
        <v>0</v>
      </c>
      <c r="G78" s="19"/>
      <c r="H78" s="19">
        <f>'TILDELINGSKRITERIUM 5'!H$6*$C$78</f>
        <v>0</v>
      </c>
      <c r="I78" s="19"/>
      <c r="J78" s="19">
        <f>'TILDELINGSKRITERIUM 5'!J$6*$C$78</f>
        <v>0</v>
      </c>
      <c r="K78" s="19"/>
      <c r="L78" s="19">
        <f>'TILDELINGSKRITERIUM 5'!L$6*$C$78</f>
        <v>0</v>
      </c>
      <c r="M78" s="19"/>
      <c r="N78" s="19">
        <f>'TILDELINGSKRITERIUM 5'!N$6*$C$78</f>
        <v>0</v>
      </c>
      <c r="O78" s="19"/>
      <c r="P78" s="19">
        <f>'TILDELINGSKRITERIUM 5'!P$6*$C$78</f>
        <v>0</v>
      </c>
      <c r="Q78" s="19"/>
      <c r="R78" s="19">
        <f>'TILDELINGSKRITERIUM 5'!R$6*$C$78</f>
        <v>0</v>
      </c>
      <c r="S78" s="19"/>
      <c r="T78" s="19">
        <f>'TILDELINGSKRITERIUM 5'!T$6*$C$78</f>
        <v>0</v>
      </c>
      <c r="U78" s="19"/>
      <c r="V78" s="19">
        <f>'TILDELINGSKRITERIUM 5'!V$6*$C$78</f>
        <v>0</v>
      </c>
      <c r="W78" s="19"/>
      <c r="X78" s="19">
        <f>'TILDELINGSKRITERIUM 5'!X$6*$C$78</f>
        <v>0</v>
      </c>
      <c r="Y78" s="19"/>
      <c r="Z78" s="19">
        <f>'TILDELINGSKRITERIUM 5'!Z$6*$C$78</f>
        <v>0</v>
      </c>
      <c r="AA78" s="19"/>
      <c r="AB78" s="19">
        <f>'TILDELINGSKRITERIUM 5'!AB$6*$C$78</f>
        <v>0</v>
      </c>
      <c r="AC78" s="19"/>
      <c r="AD78" s="19">
        <f>'TILDELINGSKRITERIUM 5'!AD$6*$C$78</f>
        <v>0</v>
      </c>
      <c r="AE78" s="19"/>
      <c r="AF78" s="19">
        <f>'TILDELINGSKRITERIUM 5'!AF$6*$C$78</f>
        <v>0</v>
      </c>
    </row>
    <row r="79" spans="2:32" x14ac:dyDescent="0.25">
      <c r="B79" s="17">
        <f>INFORMASJON!C120</f>
        <v>0</v>
      </c>
      <c r="C79" s="18">
        <f>IF(INFORMASJON!$E$51="Nei",0,INFORMASJON!D120)</f>
        <v>0</v>
      </c>
      <c r="D79" s="19">
        <f>'TILDELINGSKRITERIUM 5'!D$9*$C$79</f>
        <v>0</v>
      </c>
      <c r="E79" s="19"/>
      <c r="F79" s="19">
        <f>'TILDELINGSKRITERIUM 5'!F$9*$C$79</f>
        <v>0</v>
      </c>
      <c r="G79" s="19"/>
      <c r="H79" s="19">
        <f>'TILDELINGSKRITERIUM 5'!H$9*$C$79</f>
        <v>0</v>
      </c>
      <c r="I79" s="19"/>
      <c r="J79" s="19">
        <f>'TILDELINGSKRITERIUM 5'!J$9*$C$79</f>
        <v>0</v>
      </c>
      <c r="K79" s="19"/>
      <c r="L79" s="19">
        <f>'TILDELINGSKRITERIUM 5'!L$9*$C$79</f>
        <v>0</v>
      </c>
      <c r="M79" s="19"/>
      <c r="N79" s="19">
        <f>'TILDELINGSKRITERIUM 5'!N$9*$C$79</f>
        <v>0</v>
      </c>
      <c r="O79" s="19"/>
      <c r="P79" s="19">
        <f>'TILDELINGSKRITERIUM 5'!P$9*$C$79</f>
        <v>0</v>
      </c>
      <c r="Q79" s="19"/>
      <c r="R79" s="19">
        <f>'TILDELINGSKRITERIUM 5'!R$9*$C$79</f>
        <v>0</v>
      </c>
      <c r="S79" s="19"/>
      <c r="T79" s="19">
        <f>'TILDELINGSKRITERIUM 5'!T$9*$C$79</f>
        <v>0</v>
      </c>
      <c r="U79" s="19"/>
      <c r="V79" s="19">
        <f>'TILDELINGSKRITERIUM 5'!V$9*$C$79</f>
        <v>0</v>
      </c>
      <c r="W79" s="19"/>
      <c r="X79" s="19">
        <f>'TILDELINGSKRITERIUM 5'!X$9*$C$79</f>
        <v>0</v>
      </c>
      <c r="Y79" s="19"/>
      <c r="Z79" s="19">
        <f>'TILDELINGSKRITERIUM 5'!Z$9*$C$79</f>
        <v>0</v>
      </c>
      <c r="AA79" s="19"/>
      <c r="AB79" s="19">
        <f>'TILDELINGSKRITERIUM 5'!AB$9*$C$79</f>
        <v>0</v>
      </c>
      <c r="AC79" s="19"/>
      <c r="AD79" s="19">
        <f>'TILDELINGSKRITERIUM 5'!AD$9*$C$79</f>
        <v>0</v>
      </c>
      <c r="AE79" s="19"/>
      <c r="AF79" s="19">
        <f>'TILDELINGSKRITERIUM 5'!AF$9*$C$79</f>
        <v>0</v>
      </c>
    </row>
    <row r="80" spans="2:32" x14ac:dyDescent="0.25">
      <c r="B80" s="17">
        <f>INFORMASJON!C121</f>
        <v>0</v>
      </c>
      <c r="C80" s="18">
        <f>IF(INFORMASJON!$E$51="Nei",0,INFORMASJON!D121)</f>
        <v>0</v>
      </c>
      <c r="D80" s="19">
        <f>'TILDELINGSKRITERIUM 5'!D$12*$C$80</f>
        <v>0</v>
      </c>
      <c r="E80" s="19"/>
      <c r="F80" s="19">
        <f>'TILDELINGSKRITERIUM 5'!F$12*$C$80</f>
        <v>0</v>
      </c>
      <c r="G80" s="19"/>
      <c r="H80" s="19">
        <f>'TILDELINGSKRITERIUM 5'!H$12*$C$80</f>
        <v>0</v>
      </c>
      <c r="I80" s="19"/>
      <c r="J80" s="19">
        <f>'TILDELINGSKRITERIUM 5'!J$12*$C$80</f>
        <v>0</v>
      </c>
      <c r="K80" s="19"/>
      <c r="L80" s="19">
        <f>'TILDELINGSKRITERIUM 5'!L$12*$C$80</f>
        <v>0</v>
      </c>
      <c r="M80" s="19"/>
      <c r="N80" s="19">
        <f>'TILDELINGSKRITERIUM 5'!N$12*$C$80</f>
        <v>0</v>
      </c>
      <c r="O80" s="19"/>
      <c r="P80" s="19">
        <f>'TILDELINGSKRITERIUM 5'!P$12*$C$80</f>
        <v>0</v>
      </c>
      <c r="Q80" s="19"/>
      <c r="R80" s="19">
        <f>'TILDELINGSKRITERIUM 5'!R$12*$C$80</f>
        <v>0</v>
      </c>
      <c r="S80" s="19"/>
      <c r="T80" s="19">
        <f>'TILDELINGSKRITERIUM 5'!T$12*$C$80</f>
        <v>0</v>
      </c>
      <c r="U80" s="19"/>
      <c r="V80" s="19">
        <f>'TILDELINGSKRITERIUM 5'!V$12*$C$80</f>
        <v>0</v>
      </c>
      <c r="W80" s="19"/>
      <c r="X80" s="19">
        <f>'TILDELINGSKRITERIUM 5'!X$12*$C$80</f>
        <v>0</v>
      </c>
      <c r="Y80" s="19"/>
      <c r="Z80" s="19">
        <f>'TILDELINGSKRITERIUM 5'!Z$12*$C$80</f>
        <v>0</v>
      </c>
      <c r="AA80" s="19"/>
      <c r="AB80" s="19">
        <f>'TILDELINGSKRITERIUM 5'!AB$12*$C$80</f>
        <v>0</v>
      </c>
      <c r="AC80" s="19"/>
      <c r="AD80" s="19">
        <f>'TILDELINGSKRITERIUM 5'!AD$12*$C$80</f>
        <v>0</v>
      </c>
      <c r="AE80" s="19"/>
      <c r="AF80" s="19">
        <f>'TILDELINGSKRITERIUM 5'!AF$12*$C$80</f>
        <v>0</v>
      </c>
    </row>
    <row r="81" spans="1:32" x14ac:dyDescent="0.25">
      <c r="B81" s="17">
        <f>INFORMASJON!C122</f>
        <v>0</v>
      </c>
      <c r="C81" s="18">
        <f>IF(INFORMASJON!$E$51="Nei",0,INFORMASJON!D122)</f>
        <v>0</v>
      </c>
      <c r="D81" s="19">
        <f>'TILDELINGSKRITERIUM 5'!D$15*$C$81</f>
        <v>0</v>
      </c>
      <c r="E81" s="19"/>
      <c r="F81" s="19">
        <f>'TILDELINGSKRITERIUM 5'!F$15*$C$81</f>
        <v>0</v>
      </c>
      <c r="G81" s="19"/>
      <c r="H81" s="19">
        <f>'TILDELINGSKRITERIUM 5'!H$15*$C$81</f>
        <v>0</v>
      </c>
      <c r="I81" s="19"/>
      <c r="J81" s="19">
        <f>'TILDELINGSKRITERIUM 5'!J$15*$C$81</f>
        <v>0</v>
      </c>
      <c r="K81" s="19"/>
      <c r="L81" s="19">
        <f>'TILDELINGSKRITERIUM 5'!L$15*$C$81</f>
        <v>0</v>
      </c>
      <c r="M81" s="19"/>
      <c r="N81" s="19">
        <f>'TILDELINGSKRITERIUM 5'!N$15*$C$81</f>
        <v>0</v>
      </c>
      <c r="O81" s="19"/>
      <c r="P81" s="19">
        <f>'TILDELINGSKRITERIUM 5'!P$15*$C$81</f>
        <v>0</v>
      </c>
      <c r="Q81" s="19"/>
      <c r="R81" s="19">
        <f>'TILDELINGSKRITERIUM 5'!R$15*$C$81</f>
        <v>0</v>
      </c>
      <c r="S81" s="19"/>
      <c r="T81" s="19">
        <f>'TILDELINGSKRITERIUM 5'!T$15*$C$81</f>
        <v>0</v>
      </c>
      <c r="U81" s="19"/>
      <c r="V81" s="19">
        <f>'TILDELINGSKRITERIUM 5'!V$15*$C$81</f>
        <v>0</v>
      </c>
      <c r="W81" s="19"/>
      <c r="X81" s="19">
        <f>'TILDELINGSKRITERIUM 5'!X$15*$C$81</f>
        <v>0</v>
      </c>
      <c r="Y81" s="19"/>
      <c r="Z81" s="19">
        <f>'TILDELINGSKRITERIUM 5'!Z$15*$C$81</f>
        <v>0</v>
      </c>
      <c r="AA81" s="19"/>
      <c r="AB81" s="19">
        <f>'TILDELINGSKRITERIUM 5'!AB$15*$C$81</f>
        <v>0</v>
      </c>
      <c r="AC81" s="19"/>
      <c r="AD81" s="19">
        <f>'TILDELINGSKRITERIUM 5'!AD$15*$C$81</f>
        <v>0</v>
      </c>
      <c r="AE81" s="19"/>
      <c r="AF81" s="19">
        <f>'TILDELINGSKRITERIUM 5'!AF$15*$C$81</f>
        <v>0</v>
      </c>
    </row>
    <row r="82" spans="1:32" x14ac:dyDescent="0.25">
      <c r="B82" s="17">
        <f>INFORMASJON!C123</f>
        <v>0</v>
      </c>
      <c r="C82" s="18">
        <f>IF(INFORMASJON!$E$51="Nei",0,INFORMASJON!D123)</f>
        <v>0</v>
      </c>
      <c r="D82" s="19">
        <f>'TILDELINGSKRITERIUM 5'!D$18*$C$82</f>
        <v>0</v>
      </c>
      <c r="E82" s="19"/>
      <c r="F82" s="19">
        <f>'TILDELINGSKRITERIUM 5'!F$18*$C$82</f>
        <v>0</v>
      </c>
      <c r="G82" s="19"/>
      <c r="H82" s="19">
        <f>'TILDELINGSKRITERIUM 5'!H$18*$C$82</f>
        <v>0</v>
      </c>
      <c r="I82" s="19"/>
      <c r="J82" s="19">
        <f>'TILDELINGSKRITERIUM 5'!J$18*$C$82</f>
        <v>0</v>
      </c>
      <c r="K82" s="19"/>
      <c r="L82" s="19">
        <f>'TILDELINGSKRITERIUM 5'!L$18*$C$82</f>
        <v>0</v>
      </c>
      <c r="M82" s="19"/>
      <c r="N82" s="19">
        <f>'TILDELINGSKRITERIUM 5'!N$18*$C$82</f>
        <v>0</v>
      </c>
      <c r="O82" s="19"/>
      <c r="P82" s="19">
        <f>'TILDELINGSKRITERIUM 5'!P$18*$C$82</f>
        <v>0</v>
      </c>
      <c r="Q82" s="19"/>
      <c r="R82" s="19">
        <f>'TILDELINGSKRITERIUM 5'!R$18*$C$82</f>
        <v>0</v>
      </c>
      <c r="S82" s="19"/>
      <c r="T82" s="19">
        <f>'TILDELINGSKRITERIUM 5'!T$18*$C$82</f>
        <v>0</v>
      </c>
      <c r="U82" s="19"/>
      <c r="V82" s="19">
        <f>'TILDELINGSKRITERIUM 5'!V$18*$C$82</f>
        <v>0</v>
      </c>
      <c r="W82" s="19"/>
      <c r="X82" s="19">
        <f>'TILDELINGSKRITERIUM 5'!X$18*$C$82</f>
        <v>0</v>
      </c>
      <c r="Y82" s="19"/>
      <c r="Z82" s="19">
        <f>'TILDELINGSKRITERIUM 5'!Z$18*$C$82</f>
        <v>0</v>
      </c>
      <c r="AA82" s="19"/>
      <c r="AB82" s="19">
        <f>'TILDELINGSKRITERIUM 5'!AB$18*$C$82</f>
        <v>0</v>
      </c>
      <c r="AC82" s="19"/>
      <c r="AD82" s="19">
        <f>'TILDELINGSKRITERIUM 5'!AD$18*$C$82</f>
        <v>0</v>
      </c>
      <c r="AE82" s="19"/>
      <c r="AF82" s="19">
        <f>'TILDELINGSKRITERIUM 5'!AF$18*$C$82</f>
        <v>0</v>
      </c>
    </row>
    <row r="83" spans="1:32" x14ac:dyDescent="0.25">
      <c r="B83" s="17">
        <f>INFORMASJON!C124</f>
        <v>0</v>
      </c>
      <c r="C83" s="18">
        <f>IF(INFORMASJON!$E$51="Nei",0,INFORMASJON!D124)</f>
        <v>0</v>
      </c>
      <c r="D83" s="19">
        <f>'TILDELINGSKRITERIUM 5'!D$21*$C$83</f>
        <v>0</v>
      </c>
      <c r="E83" s="19"/>
      <c r="F83" s="19">
        <f>'TILDELINGSKRITERIUM 5'!F$21*$C$83</f>
        <v>0</v>
      </c>
      <c r="G83" s="19"/>
      <c r="H83" s="19">
        <f>'TILDELINGSKRITERIUM 5'!H$21*$C$83</f>
        <v>0</v>
      </c>
      <c r="I83" s="19"/>
      <c r="J83" s="19">
        <f>'TILDELINGSKRITERIUM 5'!J$21*$C$83</f>
        <v>0</v>
      </c>
      <c r="K83" s="19"/>
      <c r="L83" s="19">
        <f>'TILDELINGSKRITERIUM 5'!L$21*$C$83</f>
        <v>0</v>
      </c>
      <c r="M83" s="19"/>
      <c r="N83" s="19">
        <f>'TILDELINGSKRITERIUM 5'!N$21*$C$83</f>
        <v>0</v>
      </c>
      <c r="O83" s="19"/>
      <c r="P83" s="19">
        <f>'TILDELINGSKRITERIUM 5'!P$21*$C$83</f>
        <v>0</v>
      </c>
      <c r="Q83" s="19"/>
      <c r="R83" s="19">
        <f>'TILDELINGSKRITERIUM 5'!R$21*$C$83</f>
        <v>0</v>
      </c>
      <c r="S83" s="19"/>
      <c r="T83" s="19">
        <f>'TILDELINGSKRITERIUM 5'!T$21*$C$83</f>
        <v>0</v>
      </c>
      <c r="U83" s="19"/>
      <c r="V83" s="19">
        <f>'TILDELINGSKRITERIUM 5'!V$21*$C$83</f>
        <v>0</v>
      </c>
      <c r="W83" s="19"/>
      <c r="X83" s="19">
        <f>'TILDELINGSKRITERIUM 5'!X$21*$C$83</f>
        <v>0</v>
      </c>
      <c r="Y83" s="19"/>
      <c r="Z83" s="19">
        <f>'TILDELINGSKRITERIUM 5'!Z$21*$C$83</f>
        <v>0</v>
      </c>
      <c r="AA83" s="19"/>
      <c r="AB83" s="19">
        <f>'TILDELINGSKRITERIUM 5'!AB$21*$C$83</f>
        <v>0</v>
      </c>
      <c r="AC83" s="19"/>
      <c r="AD83" s="19">
        <f>'TILDELINGSKRITERIUM 5'!AD$21*$C$83</f>
        <v>0</v>
      </c>
      <c r="AE83" s="19"/>
      <c r="AF83" s="19">
        <f>'TILDELINGSKRITERIUM 5'!AF$21*$C$83</f>
        <v>0</v>
      </c>
    </row>
    <row r="84" spans="1:32" x14ac:dyDescent="0.25">
      <c r="B84" s="17">
        <f>INFORMASJON!C125</f>
        <v>0</v>
      </c>
      <c r="C84" s="18">
        <f>IF(INFORMASJON!$E$51="Nei",0,INFORMASJON!D125)</f>
        <v>0</v>
      </c>
      <c r="D84" s="19">
        <f>'TILDELINGSKRITERIUM 5'!D$24*$C$84</f>
        <v>0</v>
      </c>
      <c r="E84" s="19"/>
      <c r="F84" s="19">
        <f>'TILDELINGSKRITERIUM 5'!F$24*$C$84</f>
        <v>0</v>
      </c>
      <c r="G84" s="19"/>
      <c r="H84" s="19">
        <f>'TILDELINGSKRITERIUM 5'!H$24*$C$84</f>
        <v>0</v>
      </c>
      <c r="I84" s="19"/>
      <c r="J84" s="19">
        <f>'TILDELINGSKRITERIUM 5'!J$24*$C$84</f>
        <v>0</v>
      </c>
      <c r="K84" s="19"/>
      <c r="L84" s="19">
        <f>'TILDELINGSKRITERIUM 5'!L$24*$C$84</f>
        <v>0</v>
      </c>
      <c r="M84" s="19"/>
      <c r="N84" s="19">
        <f>'TILDELINGSKRITERIUM 5'!N$24*$C$84</f>
        <v>0</v>
      </c>
      <c r="O84" s="19"/>
      <c r="P84" s="19">
        <f>'TILDELINGSKRITERIUM 5'!P$24*$C$84</f>
        <v>0</v>
      </c>
      <c r="Q84" s="19"/>
      <c r="R84" s="19">
        <f>'TILDELINGSKRITERIUM 5'!R$24*$C$84</f>
        <v>0</v>
      </c>
      <c r="S84" s="19"/>
      <c r="T84" s="19">
        <f>'TILDELINGSKRITERIUM 5'!T$24*$C$84</f>
        <v>0</v>
      </c>
      <c r="U84" s="19"/>
      <c r="V84" s="19">
        <f>'TILDELINGSKRITERIUM 5'!V$24*$C$84</f>
        <v>0</v>
      </c>
      <c r="W84" s="19"/>
      <c r="X84" s="19">
        <f>'TILDELINGSKRITERIUM 5'!X$24*$C$84</f>
        <v>0</v>
      </c>
      <c r="Y84" s="19"/>
      <c r="Z84" s="19">
        <f>'TILDELINGSKRITERIUM 5'!Z$24*$C$84</f>
        <v>0</v>
      </c>
      <c r="AA84" s="19"/>
      <c r="AB84" s="19">
        <f>'TILDELINGSKRITERIUM 5'!AB$24*$C$84</f>
        <v>0</v>
      </c>
      <c r="AC84" s="19"/>
      <c r="AD84" s="19">
        <f>'TILDELINGSKRITERIUM 5'!AD$24*$C$84</f>
        <v>0</v>
      </c>
      <c r="AE84" s="19"/>
      <c r="AF84" s="19">
        <f>'TILDELINGSKRITERIUM 5'!AF$24*$C$84</f>
        <v>0</v>
      </c>
    </row>
    <row r="85" spans="1:32" x14ac:dyDescent="0.25">
      <c r="B85" s="17">
        <f>INFORMASJON!C126</f>
        <v>0</v>
      </c>
      <c r="C85" s="18">
        <f>IF(INFORMASJON!$E$51="Nei",0,INFORMASJON!D126)</f>
        <v>0</v>
      </c>
      <c r="D85" s="19">
        <f>'TILDELINGSKRITERIUM 5'!D$27*$C$85</f>
        <v>0</v>
      </c>
      <c r="E85" s="19"/>
      <c r="F85" s="19">
        <f>'TILDELINGSKRITERIUM 5'!F$27*$C$85</f>
        <v>0</v>
      </c>
      <c r="G85" s="19"/>
      <c r="H85" s="19">
        <f>'TILDELINGSKRITERIUM 5'!H$27*$C$85</f>
        <v>0</v>
      </c>
      <c r="I85" s="19"/>
      <c r="J85" s="19">
        <f>'TILDELINGSKRITERIUM 5'!J$27*$C$85</f>
        <v>0</v>
      </c>
      <c r="K85" s="19"/>
      <c r="L85" s="19">
        <f>'TILDELINGSKRITERIUM 5'!L$27*$C$85</f>
        <v>0</v>
      </c>
      <c r="M85" s="19"/>
      <c r="N85" s="19">
        <f>'TILDELINGSKRITERIUM 5'!N$27*$C$85</f>
        <v>0</v>
      </c>
      <c r="O85" s="19"/>
      <c r="P85" s="19">
        <f>'TILDELINGSKRITERIUM 5'!P$27*$C$85</f>
        <v>0</v>
      </c>
      <c r="Q85" s="19"/>
      <c r="R85" s="19">
        <f>'TILDELINGSKRITERIUM 5'!R$27*$C$85</f>
        <v>0</v>
      </c>
      <c r="S85" s="19"/>
      <c r="T85" s="19">
        <f>'TILDELINGSKRITERIUM 5'!T$27*$C$85</f>
        <v>0</v>
      </c>
      <c r="U85" s="19"/>
      <c r="V85" s="19">
        <f>'TILDELINGSKRITERIUM 5'!V$27*$C$85</f>
        <v>0</v>
      </c>
      <c r="W85" s="19"/>
      <c r="X85" s="19">
        <f>'TILDELINGSKRITERIUM 5'!X$27*$C$85</f>
        <v>0</v>
      </c>
      <c r="Y85" s="19"/>
      <c r="Z85" s="19">
        <f>'TILDELINGSKRITERIUM 5'!Z$27*$C$85</f>
        <v>0</v>
      </c>
      <c r="AA85" s="19"/>
      <c r="AB85" s="19">
        <f>'TILDELINGSKRITERIUM 5'!AB$27*$C$85</f>
        <v>0</v>
      </c>
      <c r="AC85" s="19"/>
      <c r="AD85" s="19">
        <f>'TILDELINGSKRITERIUM 5'!AD$27*$C$85</f>
        <v>0</v>
      </c>
      <c r="AE85" s="19"/>
      <c r="AF85" s="19">
        <f>'TILDELINGSKRITERIUM 5'!AF$27*$C$85</f>
        <v>0</v>
      </c>
    </row>
    <row r="86" spans="1:32" x14ac:dyDescent="0.25">
      <c r="B86" s="17">
        <f>INFORMASJON!C127</f>
        <v>0</v>
      </c>
      <c r="C86" s="18">
        <f>IF(INFORMASJON!$E$51="Nei",0,INFORMASJON!D127)</f>
        <v>0</v>
      </c>
      <c r="D86" s="19">
        <f>'TILDELINGSKRITERIUM 5'!D$30*$C$86</f>
        <v>0</v>
      </c>
      <c r="E86" s="19"/>
      <c r="F86" s="19">
        <f>'TILDELINGSKRITERIUM 5'!F$30*$C$86</f>
        <v>0</v>
      </c>
      <c r="G86" s="19"/>
      <c r="H86" s="19">
        <f>'TILDELINGSKRITERIUM 5'!H$30*$C$86</f>
        <v>0</v>
      </c>
      <c r="I86" s="19"/>
      <c r="J86" s="19">
        <f>'TILDELINGSKRITERIUM 5'!J$30*$C$86</f>
        <v>0</v>
      </c>
      <c r="K86" s="19"/>
      <c r="L86" s="19">
        <f>'TILDELINGSKRITERIUM 5'!L$30*$C$86</f>
        <v>0</v>
      </c>
      <c r="M86" s="19"/>
      <c r="N86" s="19">
        <f>'TILDELINGSKRITERIUM 5'!N$30*$C$86</f>
        <v>0</v>
      </c>
      <c r="O86" s="19"/>
      <c r="P86" s="19">
        <f>'TILDELINGSKRITERIUM 5'!P$30*$C$86</f>
        <v>0</v>
      </c>
      <c r="Q86" s="19"/>
      <c r="R86" s="19">
        <f>'TILDELINGSKRITERIUM 5'!R$30*$C$86</f>
        <v>0</v>
      </c>
      <c r="S86" s="19"/>
      <c r="T86" s="19">
        <f>'TILDELINGSKRITERIUM 5'!T$30*$C$86</f>
        <v>0</v>
      </c>
      <c r="U86" s="19"/>
      <c r="V86" s="19">
        <f>'TILDELINGSKRITERIUM 5'!V$30*$C$86</f>
        <v>0</v>
      </c>
      <c r="W86" s="19"/>
      <c r="X86" s="19">
        <f>'TILDELINGSKRITERIUM 5'!X$30*$C$86</f>
        <v>0</v>
      </c>
      <c r="Y86" s="19"/>
      <c r="Z86" s="19">
        <f>'TILDELINGSKRITERIUM 5'!Z$30*$C$86</f>
        <v>0</v>
      </c>
      <c r="AA86" s="19"/>
      <c r="AB86" s="19">
        <f>'TILDELINGSKRITERIUM 5'!AB$30*$C$86</f>
        <v>0</v>
      </c>
      <c r="AC86" s="19"/>
      <c r="AD86" s="19">
        <f>'TILDELINGSKRITERIUM 5'!AD$30*$C$86</f>
        <v>0</v>
      </c>
      <c r="AE86" s="19"/>
      <c r="AF86" s="19">
        <f>'TILDELINGSKRITERIUM 5'!AF$30*$C$86</f>
        <v>0</v>
      </c>
    </row>
    <row r="87" spans="1:32" x14ac:dyDescent="0.25">
      <c r="B87" s="17">
        <f>INFORMASJON!C128</f>
        <v>0</v>
      </c>
      <c r="C87" s="18">
        <f>IF(INFORMASJON!$E$51="Nei",0,INFORMASJON!D128)</f>
        <v>0</v>
      </c>
      <c r="D87" s="19">
        <f>'TILDELINGSKRITERIUM 5'!D$33*$C$87</f>
        <v>0</v>
      </c>
      <c r="E87" s="19"/>
      <c r="F87" s="19">
        <f>'TILDELINGSKRITERIUM 5'!F$33*$C$87</f>
        <v>0</v>
      </c>
      <c r="G87" s="19"/>
      <c r="H87" s="19">
        <f>'TILDELINGSKRITERIUM 5'!H$33*$C$87</f>
        <v>0</v>
      </c>
      <c r="I87" s="19"/>
      <c r="J87" s="19">
        <f>'TILDELINGSKRITERIUM 5'!J$33*$C$87</f>
        <v>0</v>
      </c>
      <c r="K87" s="19"/>
      <c r="L87" s="19">
        <f>'TILDELINGSKRITERIUM 5'!L$33*$C$87</f>
        <v>0</v>
      </c>
      <c r="M87" s="19"/>
      <c r="N87" s="19">
        <f>'TILDELINGSKRITERIUM 5'!N$33*$C$87</f>
        <v>0</v>
      </c>
      <c r="O87" s="19"/>
      <c r="P87" s="19">
        <f>'TILDELINGSKRITERIUM 5'!P$33*$C$87</f>
        <v>0</v>
      </c>
      <c r="Q87" s="19"/>
      <c r="R87" s="19">
        <f>'TILDELINGSKRITERIUM 5'!R$33*$C$87</f>
        <v>0</v>
      </c>
      <c r="S87" s="19"/>
      <c r="T87" s="19">
        <f>'TILDELINGSKRITERIUM 5'!T$33*$C$87</f>
        <v>0</v>
      </c>
      <c r="U87" s="19"/>
      <c r="V87" s="19">
        <f>'TILDELINGSKRITERIUM 5'!V$33*$C$87</f>
        <v>0</v>
      </c>
      <c r="W87" s="19"/>
      <c r="X87" s="19">
        <f>'TILDELINGSKRITERIUM 5'!X$33*$C$87</f>
        <v>0</v>
      </c>
      <c r="Y87" s="19"/>
      <c r="Z87" s="19">
        <f>'TILDELINGSKRITERIUM 5'!Z$33*$C$87</f>
        <v>0</v>
      </c>
      <c r="AA87" s="19"/>
      <c r="AB87" s="19">
        <f>'TILDELINGSKRITERIUM 5'!AB$33*$C$87</f>
        <v>0</v>
      </c>
      <c r="AC87" s="19"/>
      <c r="AD87" s="19">
        <f>'TILDELINGSKRITERIUM 5'!AD$33*$C$87</f>
        <v>0</v>
      </c>
      <c r="AE87" s="19"/>
      <c r="AF87" s="19">
        <f>'TILDELINGSKRITERIUM 5'!AF$33*$C$87</f>
        <v>0</v>
      </c>
    </row>
    <row r="88" spans="1:32" x14ac:dyDescent="0.25">
      <c r="B88" s="25" t="s">
        <v>77</v>
      </c>
      <c r="C88" s="28"/>
      <c r="D88" s="27">
        <f>SUM(D78:D87)</f>
        <v>0</v>
      </c>
      <c r="E88" s="29"/>
      <c r="F88" s="27">
        <f t="shared" ref="F88" si="48">SUM(F78:F87)</f>
        <v>0</v>
      </c>
      <c r="G88" s="29"/>
      <c r="H88" s="27">
        <f t="shared" ref="H88" si="49">SUM(H78:H87)</f>
        <v>0</v>
      </c>
      <c r="I88" s="29"/>
      <c r="J88" s="27">
        <f t="shared" ref="J88" si="50">SUM(J78:J87)</f>
        <v>0</v>
      </c>
      <c r="K88" s="29"/>
      <c r="L88" s="27">
        <f t="shared" ref="L88" si="51">SUM(L78:L87)</f>
        <v>0</v>
      </c>
      <c r="M88" s="29"/>
      <c r="N88" s="27">
        <f t="shared" ref="N88" si="52">SUM(N78:N87)</f>
        <v>0</v>
      </c>
      <c r="O88" s="29"/>
      <c r="P88" s="27">
        <f t="shared" ref="P88" si="53">SUM(P78:P87)</f>
        <v>0</v>
      </c>
      <c r="Q88" s="29"/>
      <c r="R88" s="27">
        <f t="shared" ref="R88" si="54">SUM(R78:R87)</f>
        <v>0</v>
      </c>
      <c r="S88" s="29"/>
      <c r="T88" s="27">
        <f t="shared" ref="T88" si="55">SUM(T78:T87)</f>
        <v>0</v>
      </c>
      <c r="U88" s="29"/>
      <c r="V88" s="27">
        <f t="shared" ref="V88:X88" si="56">SUM(V78:V87)</f>
        <v>0</v>
      </c>
      <c r="W88" s="29"/>
      <c r="X88" s="27">
        <f t="shared" si="56"/>
        <v>0</v>
      </c>
      <c r="Y88" s="29"/>
      <c r="Z88" s="27">
        <f t="shared" ref="Z88" si="57">SUM(Z78:Z87)</f>
        <v>0</v>
      </c>
      <c r="AA88" s="29"/>
      <c r="AB88" s="27">
        <f t="shared" ref="AB88" si="58">SUM(AB78:AB87)</f>
        <v>0</v>
      </c>
      <c r="AC88" s="29"/>
      <c r="AD88" s="27">
        <f t="shared" ref="AD88" si="59">SUM(AD78:AD87)</f>
        <v>0</v>
      </c>
      <c r="AE88" s="29"/>
      <c r="AF88" s="27">
        <f t="shared" ref="AF88" si="60">SUM(AF78:AF87)</f>
        <v>0</v>
      </c>
    </row>
    <row r="89" spans="1:32" x14ac:dyDescent="0.25">
      <c r="B89" s="25" t="s">
        <v>78</v>
      </c>
      <c r="C89" s="26"/>
      <c r="D89" s="27" t="str">
        <f t="shared" ref="D89:AF89" si="61">IFERROR(Makspoeng*D88/MAXA($D$88:$AF$88),"")</f>
        <v/>
      </c>
      <c r="E89" s="27" t="str">
        <f t="shared" si="61"/>
        <v/>
      </c>
      <c r="F89" s="27" t="str">
        <f t="shared" si="61"/>
        <v/>
      </c>
      <c r="G89" s="27" t="str">
        <f t="shared" si="61"/>
        <v/>
      </c>
      <c r="H89" s="27" t="str">
        <f t="shared" si="61"/>
        <v/>
      </c>
      <c r="I89" s="27" t="str">
        <f t="shared" si="61"/>
        <v/>
      </c>
      <c r="J89" s="27" t="str">
        <f t="shared" si="61"/>
        <v/>
      </c>
      <c r="K89" s="27" t="str">
        <f t="shared" si="61"/>
        <v/>
      </c>
      <c r="L89" s="27" t="str">
        <f t="shared" si="61"/>
        <v/>
      </c>
      <c r="M89" s="27" t="str">
        <f t="shared" si="61"/>
        <v/>
      </c>
      <c r="N89" s="27" t="str">
        <f t="shared" si="61"/>
        <v/>
      </c>
      <c r="O89" s="27" t="str">
        <f t="shared" si="61"/>
        <v/>
      </c>
      <c r="P89" s="27" t="str">
        <f t="shared" si="61"/>
        <v/>
      </c>
      <c r="Q89" s="27" t="str">
        <f t="shared" si="61"/>
        <v/>
      </c>
      <c r="R89" s="27" t="str">
        <f t="shared" si="61"/>
        <v/>
      </c>
      <c r="S89" s="27" t="str">
        <f t="shared" si="61"/>
        <v/>
      </c>
      <c r="T89" s="27" t="str">
        <f t="shared" si="61"/>
        <v/>
      </c>
      <c r="U89" s="27" t="str">
        <f t="shared" si="61"/>
        <v/>
      </c>
      <c r="V89" s="27" t="str">
        <f t="shared" si="61"/>
        <v/>
      </c>
      <c r="W89" s="27" t="str">
        <f t="shared" si="61"/>
        <v/>
      </c>
      <c r="X89" s="27" t="str">
        <f t="shared" si="61"/>
        <v/>
      </c>
      <c r="Y89" s="27" t="str">
        <f t="shared" si="61"/>
        <v/>
      </c>
      <c r="Z89" s="27" t="str">
        <f t="shared" si="61"/>
        <v/>
      </c>
      <c r="AA89" s="27" t="str">
        <f t="shared" si="61"/>
        <v/>
      </c>
      <c r="AB89" s="27" t="str">
        <f t="shared" si="61"/>
        <v/>
      </c>
      <c r="AC89" s="27" t="str">
        <f t="shared" si="61"/>
        <v/>
      </c>
      <c r="AD89" s="27" t="str">
        <f t="shared" si="61"/>
        <v/>
      </c>
      <c r="AE89" s="27" t="str">
        <f t="shared" si="61"/>
        <v/>
      </c>
      <c r="AF89" s="27" t="str">
        <f t="shared" si="61"/>
        <v/>
      </c>
    </row>
    <row r="90" spans="1:32" x14ac:dyDescent="0.25">
      <c r="B90" s="25" t="s">
        <v>79</v>
      </c>
      <c r="C90" s="30">
        <f>INFORMASJON!D51</f>
        <v>0</v>
      </c>
      <c r="D90" s="27" t="str">
        <f>IFERROR(IF(D77=0,"",D89*$C$90),"")</f>
        <v/>
      </c>
      <c r="E90" s="27" t="str">
        <f t="shared" ref="E90:V90" si="62">IFERROR(IF(E77=0,"",E89*$C$90),"")</f>
        <v/>
      </c>
      <c r="F90" s="27" t="str">
        <f t="shared" si="62"/>
        <v/>
      </c>
      <c r="G90" s="27" t="str">
        <f t="shared" si="62"/>
        <v/>
      </c>
      <c r="H90" s="27" t="str">
        <f t="shared" si="62"/>
        <v/>
      </c>
      <c r="I90" s="27" t="str">
        <f t="shared" si="62"/>
        <v/>
      </c>
      <c r="J90" s="27" t="str">
        <f t="shared" si="62"/>
        <v/>
      </c>
      <c r="K90" s="27" t="str">
        <f t="shared" si="62"/>
        <v/>
      </c>
      <c r="L90" s="27" t="str">
        <f t="shared" si="62"/>
        <v/>
      </c>
      <c r="M90" s="27" t="str">
        <f t="shared" si="62"/>
        <v/>
      </c>
      <c r="N90" s="27" t="str">
        <f t="shared" si="62"/>
        <v/>
      </c>
      <c r="O90" s="27" t="str">
        <f t="shared" si="62"/>
        <v/>
      </c>
      <c r="P90" s="27" t="str">
        <f t="shared" si="62"/>
        <v/>
      </c>
      <c r="Q90" s="27" t="str">
        <f t="shared" si="62"/>
        <v/>
      </c>
      <c r="R90" s="27" t="str">
        <f t="shared" si="62"/>
        <v/>
      </c>
      <c r="S90" s="27" t="str">
        <f t="shared" si="62"/>
        <v/>
      </c>
      <c r="T90" s="27" t="str">
        <f t="shared" si="62"/>
        <v/>
      </c>
      <c r="U90" s="27" t="str">
        <f t="shared" si="62"/>
        <v/>
      </c>
      <c r="V90" s="27" t="str">
        <f t="shared" si="62"/>
        <v/>
      </c>
      <c r="W90" s="27" t="str">
        <f t="shared" ref="W90:X90" si="63">IFERROR(IF(W77=0,"",W89*$C$90),"")</f>
        <v/>
      </c>
      <c r="X90" s="27" t="str">
        <f t="shared" si="63"/>
        <v/>
      </c>
      <c r="Y90" s="27" t="str">
        <f t="shared" ref="Y90:AF90" si="64">IFERROR(IF(Y77=0,"",Y89*$C$90),"")</f>
        <v/>
      </c>
      <c r="Z90" s="27" t="str">
        <f t="shared" si="64"/>
        <v/>
      </c>
      <c r="AA90" s="27" t="str">
        <f t="shared" si="64"/>
        <v/>
      </c>
      <c r="AB90" s="27" t="str">
        <f t="shared" si="64"/>
        <v/>
      </c>
      <c r="AC90" s="27" t="str">
        <f t="shared" si="64"/>
        <v/>
      </c>
      <c r="AD90" s="27" t="str">
        <f t="shared" si="64"/>
        <v/>
      </c>
      <c r="AE90" s="27" t="str">
        <f t="shared" si="64"/>
        <v/>
      </c>
      <c r="AF90" s="27" t="str">
        <f t="shared" si="64"/>
        <v/>
      </c>
    </row>
    <row r="91" spans="1:32" x14ac:dyDescent="0.25">
      <c r="B91" s="25" t="s">
        <v>87</v>
      </c>
      <c r="C91" s="30"/>
      <c r="D91" s="35" t="str">
        <f t="shared" ref="D91:AF91" si="65">IFERROR(_xlfn.RANK.EQ(D90,$D$90:$AF$90,0),"")</f>
        <v/>
      </c>
      <c r="E91" s="35" t="str">
        <f t="shared" si="65"/>
        <v/>
      </c>
      <c r="F91" s="35" t="str">
        <f t="shared" si="65"/>
        <v/>
      </c>
      <c r="G91" s="35" t="str">
        <f t="shared" si="65"/>
        <v/>
      </c>
      <c r="H91" s="35" t="str">
        <f t="shared" si="65"/>
        <v/>
      </c>
      <c r="I91" s="35" t="str">
        <f t="shared" si="65"/>
        <v/>
      </c>
      <c r="J91" s="35" t="str">
        <f t="shared" si="65"/>
        <v/>
      </c>
      <c r="K91" s="35" t="str">
        <f t="shared" si="65"/>
        <v/>
      </c>
      <c r="L91" s="35" t="str">
        <f t="shared" si="65"/>
        <v/>
      </c>
      <c r="M91" s="35" t="str">
        <f t="shared" si="65"/>
        <v/>
      </c>
      <c r="N91" s="35" t="str">
        <f t="shared" si="65"/>
        <v/>
      </c>
      <c r="O91" s="35" t="str">
        <f t="shared" si="65"/>
        <v/>
      </c>
      <c r="P91" s="35" t="str">
        <f t="shared" si="65"/>
        <v/>
      </c>
      <c r="Q91" s="35" t="str">
        <f t="shared" si="65"/>
        <v/>
      </c>
      <c r="R91" s="35" t="str">
        <f t="shared" si="65"/>
        <v/>
      </c>
      <c r="S91" s="35" t="str">
        <f t="shared" si="65"/>
        <v/>
      </c>
      <c r="T91" s="35" t="str">
        <f t="shared" si="65"/>
        <v/>
      </c>
      <c r="U91" s="35" t="str">
        <f t="shared" si="65"/>
        <v/>
      </c>
      <c r="V91" s="35" t="str">
        <f t="shared" si="65"/>
        <v/>
      </c>
      <c r="W91" s="35" t="str">
        <f t="shared" si="65"/>
        <v/>
      </c>
      <c r="X91" s="35" t="str">
        <f t="shared" si="65"/>
        <v/>
      </c>
      <c r="Y91" s="35" t="str">
        <f t="shared" si="65"/>
        <v/>
      </c>
      <c r="Z91" s="35" t="str">
        <f t="shared" si="65"/>
        <v/>
      </c>
      <c r="AA91" s="35" t="str">
        <f t="shared" si="65"/>
        <v/>
      </c>
      <c r="AB91" s="35" t="str">
        <f t="shared" si="65"/>
        <v/>
      </c>
      <c r="AC91" s="35" t="str">
        <f t="shared" si="65"/>
        <v/>
      </c>
      <c r="AD91" s="35" t="str">
        <f t="shared" si="65"/>
        <v/>
      </c>
      <c r="AE91" s="35" t="str">
        <f t="shared" si="65"/>
        <v/>
      </c>
      <c r="AF91" s="35" t="str">
        <f t="shared" si="65"/>
        <v/>
      </c>
    </row>
    <row r="92" spans="1:32" x14ac:dyDescent="0.25">
      <c r="W92" s="16"/>
      <c r="Y92" s="16"/>
      <c r="AA92" s="16"/>
      <c r="AC92" s="16"/>
      <c r="AE92" s="16"/>
    </row>
    <row r="93" spans="1:32" ht="23.25" x14ac:dyDescent="0.35">
      <c r="B93" s="1" t="s">
        <v>89</v>
      </c>
      <c r="E93"/>
      <c r="G93"/>
      <c r="I93"/>
      <c r="K93"/>
      <c r="M93"/>
      <c r="O93"/>
      <c r="Q93"/>
      <c r="S93"/>
      <c r="U93"/>
    </row>
    <row r="94" spans="1:32" ht="15" customHeight="1" x14ac:dyDescent="0.35">
      <c r="B94" s="1"/>
      <c r="E94"/>
      <c r="G94"/>
      <c r="I94"/>
      <c r="K94"/>
      <c r="M94"/>
      <c r="O94"/>
      <c r="Q94"/>
      <c r="S94"/>
      <c r="U94"/>
    </row>
    <row r="95" spans="1:32" x14ac:dyDescent="0.25">
      <c r="B95" s="31" t="s">
        <v>28</v>
      </c>
      <c r="C95" s="22"/>
      <c r="D95" s="21">
        <f>Tilbud_1</f>
        <v>0</v>
      </c>
      <c r="E95" s="21"/>
      <c r="F95" s="21">
        <f>Tilbud_2</f>
        <v>0</v>
      </c>
      <c r="G95" s="21"/>
      <c r="H95" s="21">
        <f>Tilbud_3</f>
        <v>0</v>
      </c>
      <c r="I95" s="21"/>
      <c r="J95" s="21">
        <f>Tilbud_4</f>
        <v>0</v>
      </c>
      <c r="K95" s="21"/>
      <c r="L95" s="21">
        <f>Tilbud_5</f>
        <v>0</v>
      </c>
      <c r="M95" s="21"/>
      <c r="N95" s="21">
        <f>Tilbud_6</f>
        <v>0</v>
      </c>
      <c r="O95" s="21"/>
      <c r="P95" s="21">
        <f>Tilbud_7</f>
        <v>0</v>
      </c>
      <c r="Q95" s="21"/>
      <c r="R95" s="21">
        <f>Tilbud_8</f>
        <v>0</v>
      </c>
      <c r="S95" s="21"/>
      <c r="T95" s="21">
        <f>Tilbud_9</f>
        <v>0</v>
      </c>
      <c r="U95" s="21"/>
      <c r="V95" s="21">
        <f>Tilbud_10</f>
        <v>0</v>
      </c>
      <c r="W95" s="21"/>
      <c r="X95" s="21">
        <f>Tilbud_11</f>
        <v>0</v>
      </c>
      <c r="Y95" s="21"/>
      <c r="Z95" s="21">
        <f>Tilbud_12</f>
        <v>0</v>
      </c>
      <c r="AA95" s="21"/>
      <c r="AB95" s="21">
        <f>Tilbud_13</f>
        <v>0</v>
      </c>
      <c r="AC95" s="21"/>
      <c r="AD95" s="21">
        <f>Tilbud_14</f>
        <v>0</v>
      </c>
      <c r="AE95" s="21"/>
      <c r="AF95" s="21">
        <f>Tilbud_15</f>
        <v>0</v>
      </c>
    </row>
    <row r="96" spans="1:32" x14ac:dyDescent="0.25">
      <c r="A96" s="16">
        <f>IF(B96=0,"",MAXA(A$95:A95)+1)</f>
        <v>1</v>
      </c>
      <c r="B96" s="24" t="str">
        <f>Tildelingskriterium_1</f>
        <v>Pris</v>
      </c>
      <c r="C96" s="23"/>
      <c r="D96" s="19" t="str">
        <f>D18</f>
        <v/>
      </c>
      <c r="E96" s="19">
        <f t="shared" ref="E96:V96" si="66">E18</f>
        <v>0</v>
      </c>
      <c r="F96" s="19" t="str">
        <f t="shared" si="66"/>
        <v/>
      </c>
      <c r="G96" s="19">
        <f t="shared" si="66"/>
        <v>0</v>
      </c>
      <c r="H96" s="19" t="str">
        <f t="shared" si="66"/>
        <v/>
      </c>
      <c r="I96" s="19">
        <f t="shared" si="66"/>
        <v>0</v>
      </c>
      <c r="J96" s="19" t="str">
        <f t="shared" si="66"/>
        <v/>
      </c>
      <c r="K96" s="19">
        <f t="shared" si="66"/>
        <v>0</v>
      </c>
      <c r="L96" s="19" t="str">
        <f t="shared" si="66"/>
        <v/>
      </c>
      <c r="M96" s="19">
        <f t="shared" si="66"/>
        <v>0</v>
      </c>
      <c r="N96" s="19" t="str">
        <f t="shared" si="66"/>
        <v/>
      </c>
      <c r="O96" s="19">
        <f t="shared" si="66"/>
        <v>0</v>
      </c>
      <c r="P96" s="19" t="str">
        <f t="shared" si="66"/>
        <v/>
      </c>
      <c r="Q96" s="19">
        <f t="shared" si="66"/>
        <v>0</v>
      </c>
      <c r="R96" s="19" t="str">
        <f t="shared" si="66"/>
        <v/>
      </c>
      <c r="S96" s="19">
        <f t="shared" si="66"/>
        <v>0</v>
      </c>
      <c r="T96" s="19" t="str">
        <f t="shared" si="66"/>
        <v/>
      </c>
      <c r="U96" s="19">
        <f t="shared" si="66"/>
        <v>0</v>
      </c>
      <c r="V96" s="19" t="str">
        <f t="shared" si="66"/>
        <v/>
      </c>
      <c r="W96" s="19">
        <f t="shared" ref="W96:X96" si="67">W18</f>
        <v>0</v>
      </c>
      <c r="X96" s="19" t="str">
        <f t="shared" si="67"/>
        <v/>
      </c>
      <c r="Y96" s="19">
        <f t="shared" ref="Y96:AD96" si="68">Y18</f>
        <v>0</v>
      </c>
      <c r="Z96" s="19" t="str">
        <f t="shared" si="68"/>
        <v/>
      </c>
      <c r="AA96" s="19">
        <f t="shared" si="68"/>
        <v>0</v>
      </c>
      <c r="AB96" s="19" t="str">
        <f t="shared" si="68"/>
        <v/>
      </c>
      <c r="AC96" s="19">
        <f t="shared" si="68"/>
        <v>0</v>
      </c>
      <c r="AD96" s="19" t="str">
        <f t="shared" si="68"/>
        <v/>
      </c>
      <c r="AE96" s="19">
        <f>AE18</f>
        <v>0</v>
      </c>
      <c r="AF96" s="19" t="str">
        <f>AF18</f>
        <v/>
      </c>
    </row>
    <row r="97" spans="1:34" x14ac:dyDescent="0.25">
      <c r="A97" s="16" t="str">
        <f>IF(B97=0,"",MAXA(A$95:A96)+1)</f>
        <v/>
      </c>
      <c r="B97" s="24">
        <f>Tildelingskriterium_2</f>
        <v>0</v>
      </c>
      <c r="C97" s="23"/>
      <c r="D97" s="19" t="str">
        <f>IFERROR(D36,"")</f>
        <v/>
      </c>
      <c r="E97" s="19" t="str">
        <f t="shared" ref="E97" si="69">E36</f>
        <v/>
      </c>
      <c r="F97" s="19" t="str">
        <f>IFERROR(F36,"")</f>
        <v/>
      </c>
      <c r="G97" s="19" t="str">
        <f t="shared" ref="G97:V97" si="70">IFERROR(G36,"")</f>
        <v/>
      </c>
      <c r="H97" s="19" t="str">
        <f t="shared" si="70"/>
        <v/>
      </c>
      <c r="I97" s="19" t="str">
        <f t="shared" si="70"/>
        <v/>
      </c>
      <c r="J97" s="19" t="str">
        <f t="shared" si="70"/>
        <v/>
      </c>
      <c r="K97" s="19" t="str">
        <f t="shared" si="70"/>
        <v/>
      </c>
      <c r="L97" s="19" t="str">
        <f t="shared" si="70"/>
        <v/>
      </c>
      <c r="M97" s="19" t="str">
        <f t="shared" si="70"/>
        <v/>
      </c>
      <c r="N97" s="19" t="str">
        <f t="shared" si="70"/>
        <v/>
      </c>
      <c r="O97" s="19" t="str">
        <f t="shared" si="70"/>
        <v/>
      </c>
      <c r="P97" s="19" t="str">
        <f t="shared" si="70"/>
        <v/>
      </c>
      <c r="Q97" s="19" t="str">
        <f t="shared" si="70"/>
        <v/>
      </c>
      <c r="R97" s="19" t="str">
        <f t="shared" si="70"/>
        <v/>
      </c>
      <c r="S97" s="19" t="str">
        <f t="shared" si="70"/>
        <v/>
      </c>
      <c r="T97" s="19" t="str">
        <f t="shared" si="70"/>
        <v/>
      </c>
      <c r="U97" s="19" t="str">
        <f t="shared" si="70"/>
        <v/>
      </c>
      <c r="V97" s="19" t="str">
        <f t="shared" si="70"/>
        <v/>
      </c>
      <c r="W97" s="19" t="str">
        <f t="shared" ref="W97:X97" si="71">IFERROR(W36,"")</f>
        <v/>
      </c>
      <c r="X97" s="19" t="str">
        <f t="shared" si="71"/>
        <v/>
      </c>
      <c r="Y97" s="19" t="str">
        <f t="shared" ref="Y97:AE97" si="72">IFERROR(Y36,"")</f>
        <v/>
      </c>
      <c r="Z97" s="19" t="str">
        <f t="shared" si="72"/>
        <v/>
      </c>
      <c r="AA97" s="19" t="str">
        <f t="shared" si="72"/>
        <v/>
      </c>
      <c r="AB97" s="19" t="str">
        <f t="shared" si="72"/>
        <v/>
      </c>
      <c r="AC97" s="19" t="str">
        <f t="shared" si="72"/>
        <v/>
      </c>
      <c r="AD97" s="19" t="str">
        <f t="shared" si="72"/>
        <v/>
      </c>
      <c r="AE97" s="19" t="str">
        <f t="shared" si="72"/>
        <v/>
      </c>
      <c r="AF97" s="19" t="str">
        <f>IFERROR(AF36,"")</f>
        <v/>
      </c>
    </row>
    <row r="98" spans="1:34" x14ac:dyDescent="0.25">
      <c r="A98" s="16" t="str">
        <f>IF(B98=0,"",MAXA(A$95:A97)+1)</f>
        <v/>
      </c>
      <c r="B98" s="24">
        <f>Tildelingskriterium_3</f>
        <v>0</v>
      </c>
      <c r="C98" s="23"/>
      <c r="D98" s="19" t="str">
        <f>IFERROR(D54,"")</f>
        <v/>
      </c>
      <c r="E98" s="19" t="str">
        <f t="shared" ref="E98:V98" si="73">IFERROR(E54,"")</f>
        <v/>
      </c>
      <c r="F98" s="19" t="str">
        <f t="shared" si="73"/>
        <v/>
      </c>
      <c r="G98" s="19" t="str">
        <f t="shared" si="73"/>
        <v/>
      </c>
      <c r="H98" s="19" t="str">
        <f t="shared" si="73"/>
        <v/>
      </c>
      <c r="I98" s="19" t="str">
        <f t="shared" si="73"/>
        <v/>
      </c>
      <c r="J98" s="19" t="str">
        <f t="shared" si="73"/>
        <v/>
      </c>
      <c r="K98" s="19" t="str">
        <f t="shared" si="73"/>
        <v/>
      </c>
      <c r="L98" s="19" t="str">
        <f t="shared" si="73"/>
        <v/>
      </c>
      <c r="M98" s="19" t="str">
        <f t="shared" si="73"/>
        <v/>
      </c>
      <c r="N98" s="19" t="str">
        <f t="shared" si="73"/>
        <v/>
      </c>
      <c r="O98" s="19" t="str">
        <f t="shared" si="73"/>
        <v/>
      </c>
      <c r="P98" s="19" t="str">
        <f t="shared" si="73"/>
        <v/>
      </c>
      <c r="Q98" s="19" t="str">
        <f t="shared" si="73"/>
        <v/>
      </c>
      <c r="R98" s="19" t="str">
        <f t="shared" si="73"/>
        <v/>
      </c>
      <c r="S98" s="19" t="str">
        <f t="shared" si="73"/>
        <v/>
      </c>
      <c r="T98" s="19" t="str">
        <f t="shared" si="73"/>
        <v/>
      </c>
      <c r="U98" s="19" t="str">
        <f t="shared" si="73"/>
        <v/>
      </c>
      <c r="V98" s="19" t="str">
        <f t="shared" si="73"/>
        <v/>
      </c>
      <c r="W98" s="19" t="str">
        <f t="shared" ref="W98:X98" si="74">IFERROR(W54,"")</f>
        <v/>
      </c>
      <c r="X98" s="19" t="str">
        <f t="shared" si="74"/>
        <v/>
      </c>
      <c r="Y98" s="19" t="str">
        <f t="shared" ref="Y98:AE98" si="75">IFERROR(Y54,"")</f>
        <v/>
      </c>
      <c r="Z98" s="19" t="str">
        <f t="shared" si="75"/>
        <v/>
      </c>
      <c r="AA98" s="19" t="str">
        <f t="shared" si="75"/>
        <v/>
      </c>
      <c r="AB98" s="19" t="str">
        <f t="shared" si="75"/>
        <v/>
      </c>
      <c r="AC98" s="19" t="str">
        <f t="shared" si="75"/>
        <v/>
      </c>
      <c r="AD98" s="19" t="str">
        <f t="shared" si="75"/>
        <v/>
      </c>
      <c r="AE98" s="19" t="str">
        <f t="shared" si="75"/>
        <v/>
      </c>
      <c r="AF98" s="19" t="str">
        <f>IFERROR(AF54,"")</f>
        <v/>
      </c>
    </row>
    <row r="99" spans="1:34" x14ac:dyDescent="0.25">
      <c r="A99" s="16" t="str">
        <f>IF(B99=0,"",MAXA(A$95:A98)+1)</f>
        <v/>
      </c>
      <c r="B99" s="24">
        <f>Tildelingskriterium_4</f>
        <v>0</v>
      </c>
      <c r="C99" s="23"/>
      <c r="D99" s="19" t="str">
        <f>IFERROR(D72,"")</f>
        <v/>
      </c>
      <c r="E99" s="19" t="str">
        <f t="shared" ref="E99:V99" si="76">IFERROR(E72,"")</f>
        <v/>
      </c>
      <c r="F99" s="19" t="str">
        <f t="shared" si="76"/>
        <v/>
      </c>
      <c r="G99" s="19" t="str">
        <f t="shared" si="76"/>
        <v/>
      </c>
      <c r="H99" s="19" t="str">
        <f t="shared" si="76"/>
        <v/>
      </c>
      <c r="I99" s="19" t="str">
        <f t="shared" si="76"/>
        <v/>
      </c>
      <c r="J99" s="19" t="str">
        <f t="shared" si="76"/>
        <v/>
      </c>
      <c r="K99" s="19" t="str">
        <f t="shared" si="76"/>
        <v/>
      </c>
      <c r="L99" s="19" t="str">
        <f t="shared" si="76"/>
        <v/>
      </c>
      <c r="M99" s="19" t="str">
        <f t="shared" si="76"/>
        <v/>
      </c>
      <c r="N99" s="19" t="str">
        <f t="shared" si="76"/>
        <v/>
      </c>
      <c r="O99" s="19" t="str">
        <f t="shared" si="76"/>
        <v/>
      </c>
      <c r="P99" s="19" t="str">
        <f t="shared" si="76"/>
        <v/>
      </c>
      <c r="Q99" s="19" t="str">
        <f t="shared" si="76"/>
        <v/>
      </c>
      <c r="R99" s="19" t="str">
        <f t="shared" si="76"/>
        <v/>
      </c>
      <c r="S99" s="19" t="str">
        <f t="shared" si="76"/>
        <v/>
      </c>
      <c r="T99" s="19" t="str">
        <f t="shared" si="76"/>
        <v/>
      </c>
      <c r="U99" s="19" t="str">
        <f t="shared" si="76"/>
        <v/>
      </c>
      <c r="V99" s="19" t="str">
        <f t="shared" si="76"/>
        <v/>
      </c>
      <c r="W99" s="19" t="str">
        <f t="shared" ref="W99:X99" si="77">IFERROR(W72,"")</f>
        <v/>
      </c>
      <c r="X99" s="19" t="str">
        <f t="shared" si="77"/>
        <v/>
      </c>
      <c r="Y99" s="19" t="str">
        <f t="shared" ref="Y99:AE99" si="78">IFERROR(Y72,"")</f>
        <v/>
      </c>
      <c r="Z99" s="19" t="str">
        <f t="shared" si="78"/>
        <v/>
      </c>
      <c r="AA99" s="19" t="str">
        <f t="shared" si="78"/>
        <v/>
      </c>
      <c r="AB99" s="19" t="str">
        <f t="shared" si="78"/>
        <v/>
      </c>
      <c r="AC99" s="19" t="str">
        <f t="shared" si="78"/>
        <v/>
      </c>
      <c r="AD99" s="19" t="str">
        <f t="shared" si="78"/>
        <v/>
      </c>
      <c r="AE99" s="19" t="str">
        <f t="shared" si="78"/>
        <v/>
      </c>
      <c r="AF99" s="19" t="str">
        <f>IFERROR(AF72,"")</f>
        <v/>
      </c>
    </row>
    <row r="100" spans="1:34" x14ac:dyDescent="0.25">
      <c r="A100" s="16" t="str">
        <f>IF(B100=0,"",MAXA(A$95:A99)+1)</f>
        <v/>
      </c>
      <c r="B100" s="24">
        <f>Tildelingskriterium_5</f>
        <v>0</v>
      </c>
      <c r="C100" s="23"/>
      <c r="D100" s="19" t="str">
        <f>IFERROR(D90,"")</f>
        <v/>
      </c>
      <c r="E100" s="19" t="str">
        <f t="shared" ref="E100:V100" si="79">IFERROR(E90,"")</f>
        <v/>
      </c>
      <c r="F100" s="19" t="str">
        <f t="shared" si="79"/>
        <v/>
      </c>
      <c r="G100" s="19" t="str">
        <f t="shared" si="79"/>
        <v/>
      </c>
      <c r="H100" s="19" t="str">
        <f t="shared" si="79"/>
        <v/>
      </c>
      <c r="I100" s="19" t="str">
        <f t="shared" si="79"/>
        <v/>
      </c>
      <c r="J100" s="19" t="str">
        <f t="shared" si="79"/>
        <v/>
      </c>
      <c r="K100" s="19" t="str">
        <f t="shared" si="79"/>
        <v/>
      </c>
      <c r="L100" s="19" t="str">
        <f t="shared" si="79"/>
        <v/>
      </c>
      <c r="M100" s="19" t="str">
        <f t="shared" si="79"/>
        <v/>
      </c>
      <c r="N100" s="19" t="str">
        <f t="shared" si="79"/>
        <v/>
      </c>
      <c r="O100" s="19" t="str">
        <f t="shared" si="79"/>
        <v/>
      </c>
      <c r="P100" s="19" t="str">
        <f t="shared" si="79"/>
        <v/>
      </c>
      <c r="Q100" s="19" t="str">
        <f t="shared" si="79"/>
        <v/>
      </c>
      <c r="R100" s="19" t="str">
        <f t="shared" si="79"/>
        <v/>
      </c>
      <c r="S100" s="19" t="str">
        <f t="shared" si="79"/>
        <v/>
      </c>
      <c r="T100" s="19" t="str">
        <f t="shared" si="79"/>
        <v/>
      </c>
      <c r="U100" s="19" t="str">
        <f t="shared" si="79"/>
        <v/>
      </c>
      <c r="V100" s="19" t="str">
        <f t="shared" si="79"/>
        <v/>
      </c>
      <c r="W100" s="19" t="str">
        <f t="shared" ref="W100:X100" si="80">IFERROR(W90,"")</f>
        <v/>
      </c>
      <c r="X100" s="19" t="str">
        <f t="shared" si="80"/>
        <v/>
      </c>
      <c r="Y100" s="19" t="str">
        <f t="shared" ref="Y100:AE100" si="81">IFERROR(Y90,"")</f>
        <v/>
      </c>
      <c r="Z100" s="19" t="str">
        <f t="shared" si="81"/>
        <v/>
      </c>
      <c r="AA100" s="19" t="str">
        <f t="shared" si="81"/>
        <v/>
      </c>
      <c r="AB100" s="19" t="str">
        <f t="shared" si="81"/>
        <v/>
      </c>
      <c r="AC100" s="19" t="str">
        <f t="shared" si="81"/>
        <v/>
      </c>
      <c r="AD100" s="19" t="str">
        <f t="shared" si="81"/>
        <v/>
      </c>
      <c r="AE100" s="19" t="str">
        <f t="shared" si="81"/>
        <v/>
      </c>
      <c r="AF100" s="19" t="str">
        <f>IFERROR(AF90,"")</f>
        <v/>
      </c>
    </row>
    <row r="101" spans="1:34" x14ac:dyDescent="0.25">
      <c r="A101" s="16">
        <f>IF(B101=0,"",MAXA(A$95:A100)+1)</f>
        <v>2</v>
      </c>
      <c r="B101" s="33" t="s">
        <v>77</v>
      </c>
      <c r="C101" s="32"/>
      <c r="D101" s="27" t="str">
        <f>IF(D95=0,"",SUM(D96:D100))</f>
        <v/>
      </c>
      <c r="E101" s="27" t="str">
        <f t="shared" ref="E101:M101" si="82">IF(E95=0,"",SUM(E96:E100))</f>
        <v/>
      </c>
      <c r="F101" s="27" t="str">
        <f t="shared" si="82"/>
        <v/>
      </c>
      <c r="G101" s="27" t="str">
        <f t="shared" si="82"/>
        <v/>
      </c>
      <c r="H101" s="27" t="str">
        <f t="shared" si="82"/>
        <v/>
      </c>
      <c r="I101" s="27" t="str">
        <f t="shared" si="82"/>
        <v/>
      </c>
      <c r="J101" s="27" t="str">
        <f t="shared" si="82"/>
        <v/>
      </c>
      <c r="K101" s="27" t="str">
        <f t="shared" si="82"/>
        <v/>
      </c>
      <c r="L101" s="27" t="str">
        <f t="shared" si="82"/>
        <v/>
      </c>
      <c r="M101" s="27" t="str">
        <f t="shared" si="82"/>
        <v/>
      </c>
      <c r="N101" s="27" t="str">
        <f>IF(N95=0,"",SUM(N96:N100))</f>
        <v/>
      </c>
      <c r="O101" s="27" t="str">
        <f t="shared" ref="O101:V101" si="83">IF(O95=0,"",SUM(O96:O100))</f>
        <v/>
      </c>
      <c r="P101" s="27" t="str">
        <f t="shared" si="83"/>
        <v/>
      </c>
      <c r="Q101" s="27" t="str">
        <f t="shared" si="83"/>
        <v/>
      </c>
      <c r="R101" s="27" t="str">
        <f t="shared" si="83"/>
        <v/>
      </c>
      <c r="S101" s="27" t="str">
        <f t="shared" si="83"/>
        <v/>
      </c>
      <c r="T101" s="27" t="str">
        <f t="shared" si="83"/>
        <v/>
      </c>
      <c r="U101" s="27" t="str">
        <f t="shared" si="83"/>
        <v/>
      </c>
      <c r="V101" s="27" t="str">
        <f t="shared" si="83"/>
        <v/>
      </c>
      <c r="W101" s="27" t="str">
        <f t="shared" ref="W101:X101" si="84">IF(W95=0,"",SUM(W96:W100))</f>
        <v/>
      </c>
      <c r="X101" s="27" t="str">
        <f t="shared" si="84"/>
        <v/>
      </c>
      <c r="Y101" s="27" t="str">
        <f t="shared" ref="Y101:AE101" si="85">IF(Y95=0,"",SUM(Y96:Y100))</f>
        <v/>
      </c>
      <c r="Z101" s="27" t="str">
        <f t="shared" si="85"/>
        <v/>
      </c>
      <c r="AA101" s="27" t="str">
        <f t="shared" si="85"/>
        <v/>
      </c>
      <c r="AB101" s="27" t="str">
        <f>IF(AB95=0,"",SUM(AB96:AB100))</f>
        <v/>
      </c>
      <c r="AC101" s="27" t="str">
        <f>IF(AC95=0,"",SUM(AC96:AC100))</f>
        <v/>
      </c>
      <c r="AD101" s="27" t="str">
        <f>IF(AD95=0,"",SUM(AD96:AD100))</f>
        <v/>
      </c>
      <c r="AE101" s="27" t="str">
        <f t="shared" si="85"/>
        <v/>
      </c>
      <c r="AF101" s="27" t="str">
        <f>IF(AF95=0,"",SUM(AF96:AF100))</f>
        <v/>
      </c>
      <c r="AH101" t="s">
        <v>102</v>
      </c>
    </row>
    <row r="102" spans="1:34" x14ac:dyDescent="0.25">
      <c r="A102" s="16">
        <f>IF(B102=0,"",MAXA(A$95:A101)+1)</f>
        <v>3</v>
      </c>
      <c r="B102" s="33" t="s">
        <v>87</v>
      </c>
      <c r="C102" s="32"/>
      <c r="D102" s="35" t="str">
        <f t="shared" ref="D102:AF102" si="86">IFERROR(IF(D95=0,"",_xlfn.RANK.EQ(D101,$D$101:$AF$101,0)),"")</f>
        <v/>
      </c>
      <c r="E102" s="35" t="str">
        <f t="shared" si="86"/>
        <v/>
      </c>
      <c r="F102" s="35" t="str">
        <f t="shared" si="86"/>
        <v/>
      </c>
      <c r="G102" s="35" t="str">
        <f t="shared" si="86"/>
        <v/>
      </c>
      <c r="H102" s="35" t="str">
        <f t="shared" si="86"/>
        <v/>
      </c>
      <c r="I102" s="35" t="str">
        <f t="shared" si="86"/>
        <v/>
      </c>
      <c r="J102" s="35" t="str">
        <f t="shared" si="86"/>
        <v/>
      </c>
      <c r="K102" s="35" t="str">
        <f t="shared" si="86"/>
        <v/>
      </c>
      <c r="L102" s="35" t="str">
        <f t="shared" si="86"/>
        <v/>
      </c>
      <c r="M102" s="35" t="str">
        <f t="shared" si="86"/>
        <v/>
      </c>
      <c r="N102" s="35" t="str">
        <f t="shared" si="86"/>
        <v/>
      </c>
      <c r="O102" s="35" t="str">
        <f t="shared" si="86"/>
        <v/>
      </c>
      <c r="P102" s="35" t="str">
        <f t="shared" si="86"/>
        <v/>
      </c>
      <c r="Q102" s="35" t="str">
        <f t="shared" si="86"/>
        <v/>
      </c>
      <c r="R102" s="35" t="str">
        <f t="shared" si="86"/>
        <v/>
      </c>
      <c r="S102" s="35" t="str">
        <f t="shared" si="86"/>
        <v/>
      </c>
      <c r="T102" s="35" t="str">
        <f t="shared" si="86"/>
        <v/>
      </c>
      <c r="U102" s="35" t="str">
        <f t="shared" si="86"/>
        <v/>
      </c>
      <c r="V102" s="35" t="str">
        <f t="shared" si="86"/>
        <v/>
      </c>
      <c r="W102" s="35" t="str">
        <f t="shared" si="86"/>
        <v/>
      </c>
      <c r="X102" s="35" t="str">
        <f t="shared" si="86"/>
        <v/>
      </c>
      <c r="Y102" s="35" t="str">
        <f t="shared" si="86"/>
        <v/>
      </c>
      <c r="Z102" s="35" t="str">
        <f t="shared" si="86"/>
        <v/>
      </c>
      <c r="AA102" s="35" t="str">
        <f t="shared" si="86"/>
        <v/>
      </c>
      <c r="AB102" s="35" t="str">
        <f t="shared" si="86"/>
        <v/>
      </c>
      <c r="AC102" s="35" t="str">
        <f t="shared" si="86"/>
        <v/>
      </c>
      <c r="AD102" s="35" t="str">
        <f t="shared" si="86"/>
        <v/>
      </c>
      <c r="AE102" s="35" t="str">
        <f t="shared" si="86"/>
        <v/>
      </c>
      <c r="AF102" s="35" t="str">
        <f t="shared" si="86"/>
        <v/>
      </c>
    </row>
    <row r="103" spans="1:34" x14ac:dyDescent="0.25">
      <c r="W103" s="16"/>
      <c r="Y103" s="16"/>
      <c r="AA103" s="16"/>
      <c r="AC103" s="16"/>
      <c r="AE103" s="16"/>
    </row>
    <row r="104" spans="1:34" x14ac:dyDescent="0.25">
      <c r="W104" s="16"/>
      <c r="Y104" s="16"/>
      <c r="AA104" s="16"/>
      <c r="AC104" s="16"/>
      <c r="AE104" s="16"/>
    </row>
    <row r="105" spans="1:34" ht="23.25" x14ac:dyDescent="0.35">
      <c r="B105" s="1" t="s">
        <v>90</v>
      </c>
      <c r="W105" s="16"/>
      <c r="Y105" s="16"/>
      <c r="AA105" s="16"/>
      <c r="AC105" s="16"/>
      <c r="AE105" s="16"/>
    </row>
    <row r="106" spans="1:34" x14ac:dyDescent="0.25">
      <c r="W106" s="16"/>
      <c r="Y106" s="16"/>
      <c r="AA106" s="16"/>
      <c r="AC106" s="16"/>
      <c r="AE106" s="16"/>
    </row>
    <row r="107" spans="1:34" x14ac:dyDescent="0.25">
      <c r="B107" s="31" t="s">
        <v>28</v>
      </c>
      <c r="C107" s="22"/>
      <c r="D107" s="21">
        <f>Tilbud_1</f>
        <v>0</v>
      </c>
      <c r="E107" s="21"/>
      <c r="F107" s="21">
        <f>Tilbud_2</f>
        <v>0</v>
      </c>
      <c r="G107" s="21"/>
      <c r="H107" s="21">
        <f>Tilbud_3</f>
        <v>0</v>
      </c>
      <c r="I107" s="21"/>
      <c r="J107" s="21">
        <f>Tilbud_4</f>
        <v>0</v>
      </c>
      <c r="K107" s="21"/>
      <c r="L107" s="21">
        <f>Tilbud_5</f>
        <v>0</v>
      </c>
      <c r="M107" s="21"/>
      <c r="N107" s="21">
        <f>Tilbud_6</f>
        <v>0</v>
      </c>
      <c r="O107" s="21"/>
      <c r="P107" s="21">
        <f>Tilbud_7</f>
        <v>0</v>
      </c>
      <c r="Q107" s="21"/>
      <c r="R107" s="21">
        <f>Tilbud_8</f>
        <v>0</v>
      </c>
      <c r="S107" s="21"/>
      <c r="T107" s="21">
        <f>Tilbud_9</f>
        <v>0</v>
      </c>
      <c r="U107" s="21"/>
      <c r="V107" s="21">
        <f>Tilbud_10</f>
        <v>0</v>
      </c>
      <c r="W107" s="21"/>
      <c r="X107" s="21">
        <f>Tilbud_11</f>
        <v>0</v>
      </c>
      <c r="Y107" s="21"/>
      <c r="Z107" s="21">
        <f>Tilbud_12</f>
        <v>0</v>
      </c>
      <c r="AA107" s="21"/>
      <c r="AB107" s="21">
        <f>Tilbud_13</f>
        <v>0</v>
      </c>
      <c r="AC107" s="21"/>
      <c r="AD107" s="21">
        <f>Tilbud_14</f>
        <v>0</v>
      </c>
      <c r="AE107" s="21"/>
      <c r="AF107" s="21">
        <f>Tilbud_15</f>
        <v>0</v>
      </c>
    </row>
    <row r="108" spans="1:34" x14ac:dyDescent="0.25">
      <c r="B108" s="17" t="str">
        <f t="shared" ref="B108:B114" si="87">IFERROR(INDEX($B$96:$B$102,MATCH(ROW()-ROW($B$107),$A$96:$A$102,0)),"")</f>
        <v>Pris</v>
      </c>
      <c r="C108" s="17"/>
      <c r="D108" s="19" t="str">
        <f t="shared" ref="D108:D114" si="88">IFERROR(VLOOKUP($B108,$B$95:$AF$102,3,FALSE),"")</f>
        <v/>
      </c>
      <c r="E108" s="19" t="str">
        <f t="shared" ref="E108:E114" si="89">VLOOKUP($B108,$B$95:$AF$102,3,FALSE)</f>
        <v/>
      </c>
      <c r="F108" s="19" t="str">
        <f t="shared" ref="F108:F114" si="90">IFERROR(VLOOKUP($B108,$B$95:$AF$102,5,FALSE),"")</f>
        <v/>
      </c>
      <c r="G108" s="19"/>
      <c r="H108" s="19" t="str">
        <f t="shared" ref="H108:H114" si="91">IFERROR(VLOOKUP($B108,$B$95:$AF$102,7,FALSE),"")</f>
        <v/>
      </c>
      <c r="I108" s="19"/>
      <c r="J108" s="19" t="str">
        <f t="shared" ref="J108:J114" si="92">IFERROR(VLOOKUP($B108,$B$95:$AF$102,9,FALSE),"")</f>
        <v/>
      </c>
      <c r="K108" s="19"/>
      <c r="L108" s="19" t="str">
        <f t="shared" ref="L108:L114" si="93">IFERROR(VLOOKUP($B108,$B$95:$AF$102,11,FALSE),"")</f>
        <v/>
      </c>
      <c r="M108" s="19"/>
      <c r="N108" s="19" t="str">
        <f t="shared" ref="N108:N114" si="94">IFERROR(VLOOKUP($B108,$B$95:$AF$102,13,FALSE),"")</f>
        <v/>
      </c>
      <c r="O108" s="19"/>
      <c r="P108" s="19" t="str">
        <f t="shared" ref="P108:P114" si="95">IFERROR(VLOOKUP($B108,$B$95:$AF$102,15,FALSE),"")</f>
        <v/>
      </c>
      <c r="Q108" s="19"/>
      <c r="R108" s="19" t="str">
        <f t="shared" ref="R108:R114" si="96">IFERROR(VLOOKUP($B108,$B$95:$AF$102,17,FALSE),"")</f>
        <v/>
      </c>
      <c r="S108" s="19"/>
      <c r="T108" s="19" t="str">
        <f t="shared" ref="T108:T114" si="97">IFERROR(VLOOKUP($B108,$B$95:$AF$102,19,FALSE),"")</f>
        <v/>
      </c>
      <c r="U108" s="19"/>
      <c r="V108" s="19" t="str">
        <f t="shared" ref="V108:V114" si="98">IFERROR(VLOOKUP($B108,$B$95:$AF$102,21,FALSE),"")</f>
        <v/>
      </c>
      <c r="W108" s="19"/>
      <c r="X108" s="19" t="str">
        <f t="shared" ref="X108:X114" si="99">IFERROR(VLOOKUP($B108,$B$95:$AF$102,23,FALSE),"")</f>
        <v/>
      </c>
      <c r="Y108" s="19"/>
      <c r="Z108" s="19" t="str">
        <f t="shared" ref="Z108:Z114" si="100">IFERROR(VLOOKUP($B108,$B$95:$AF$102,25,FALSE),"")</f>
        <v/>
      </c>
      <c r="AA108" s="19"/>
      <c r="AB108" s="19" t="str">
        <f t="shared" ref="AB108:AB114" si="101">IFERROR(VLOOKUP($B108,$B$95:$AF$102,27,FALSE),"")</f>
        <v/>
      </c>
      <c r="AC108" s="19"/>
      <c r="AD108" s="19" t="str">
        <f t="shared" ref="AD108:AD114" si="102">IFERROR(VLOOKUP($B108,$B$95:$AF$102,29,FALSE),"")</f>
        <v/>
      </c>
      <c r="AE108" s="19"/>
      <c r="AF108" s="19" t="str">
        <f t="shared" ref="AF108:AF114" si="103">IFERROR(VLOOKUP($B108,$B$95:$AF$102,31,FALSE),"")</f>
        <v/>
      </c>
    </row>
    <row r="109" spans="1:34" x14ac:dyDescent="0.25">
      <c r="B109" s="17" t="str">
        <f t="shared" si="87"/>
        <v>Sum</v>
      </c>
      <c r="C109" s="17"/>
      <c r="D109" s="19" t="str">
        <f t="shared" si="88"/>
        <v/>
      </c>
      <c r="E109" s="19" t="str">
        <f t="shared" si="89"/>
        <v/>
      </c>
      <c r="F109" s="19" t="str">
        <f t="shared" si="90"/>
        <v/>
      </c>
      <c r="G109" s="19"/>
      <c r="H109" s="19" t="str">
        <f t="shared" si="91"/>
        <v/>
      </c>
      <c r="I109" s="19"/>
      <c r="J109" s="19" t="str">
        <f t="shared" si="92"/>
        <v/>
      </c>
      <c r="K109" s="19"/>
      <c r="L109" s="19" t="str">
        <f t="shared" si="93"/>
        <v/>
      </c>
      <c r="M109" s="19"/>
      <c r="N109" s="19" t="str">
        <f t="shared" si="94"/>
        <v/>
      </c>
      <c r="O109" s="19"/>
      <c r="P109" s="19" t="str">
        <f t="shared" si="95"/>
        <v/>
      </c>
      <c r="Q109" s="19"/>
      <c r="R109" s="19" t="str">
        <f t="shared" si="96"/>
        <v/>
      </c>
      <c r="S109" s="19"/>
      <c r="T109" s="19" t="str">
        <f t="shared" si="97"/>
        <v/>
      </c>
      <c r="U109" s="19"/>
      <c r="V109" s="19" t="str">
        <f t="shared" si="98"/>
        <v/>
      </c>
      <c r="W109" s="19"/>
      <c r="X109" s="19" t="str">
        <f t="shared" si="99"/>
        <v/>
      </c>
      <c r="Y109" s="19"/>
      <c r="Z109" s="19" t="str">
        <f t="shared" si="100"/>
        <v/>
      </c>
      <c r="AA109" s="19"/>
      <c r="AB109" s="19" t="str">
        <f t="shared" si="101"/>
        <v/>
      </c>
      <c r="AC109" s="19"/>
      <c r="AD109" s="19" t="str">
        <f t="shared" si="102"/>
        <v/>
      </c>
      <c r="AE109" s="19"/>
      <c r="AF109" s="19" t="str">
        <f t="shared" si="103"/>
        <v/>
      </c>
    </row>
    <row r="110" spans="1:34" x14ac:dyDescent="0.25">
      <c r="B110" s="17" t="str">
        <f t="shared" si="87"/>
        <v>Rangering</v>
      </c>
      <c r="C110" s="17"/>
      <c r="D110" s="19" t="str">
        <f t="shared" si="88"/>
        <v/>
      </c>
      <c r="E110" s="19" t="str">
        <f t="shared" si="89"/>
        <v/>
      </c>
      <c r="F110" s="19" t="str">
        <f t="shared" si="90"/>
        <v/>
      </c>
      <c r="G110" s="19"/>
      <c r="H110" s="19" t="str">
        <f t="shared" si="91"/>
        <v/>
      </c>
      <c r="I110" s="19"/>
      <c r="J110" s="19" t="str">
        <f t="shared" si="92"/>
        <v/>
      </c>
      <c r="K110" s="19"/>
      <c r="L110" s="19" t="str">
        <f t="shared" si="93"/>
        <v/>
      </c>
      <c r="M110" s="19"/>
      <c r="N110" s="19" t="str">
        <f t="shared" si="94"/>
        <v/>
      </c>
      <c r="O110" s="19"/>
      <c r="P110" s="19" t="str">
        <f t="shared" si="95"/>
        <v/>
      </c>
      <c r="Q110" s="19"/>
      <c r="R110" s="19" t="str">
        <f t="shared" si="96"/>
        <v/>
      </c>
      <c r="S110" s="19"/>
      <c r="T110" s="19" t="str">
        <f t="shared" si="97"/>
        <v/>
      </c>
      <c r="U110" s="19"/>
      <c r="V110" s="19" t="str">
        <f t="shared" si="98"/>
        <v/>
      </c>
      <c r="W110" s="19"/>
      <c r="X110" s="19" t="str">
        <f t="shared" si="99"/>
        <v/>
      </c>
      <c r="Y110" s="19"/>
      <c r="Z110" s="19" t="str">
        <f t="shared" si="100"/>
        <v/>
      </c>
      <c r="AA110" s="19"/>
      <c r="AB110" s="19" t="str">
        <f t="shared" si="101"/>
        <v/>
      </c>
      <c r="AC110" s="19"/>
      <c r="AD110" s="19" t="str">
        <f t="shared" si="102"/>
        <v/>
      </c>
      <c r="AE110" s="19"/>
      <c r="AF110" s="19" t="str">
        <f t="shared" si="103"/>
        <v/>
      </c>
    </row>
    <row r="111" spans="1:34" x14ac:dyDescent="0.25">
      <c r="B111" s="17" t="str">
        <f t="shared" si="87"/>
        <v/>
      </c>
      <c r="C111" s="17"/>
      <c r="D111" s="19" t="str">
        <f t="shared" si="88"/>
        <v/>
      </c>
      <c r="E111" s="19" t="e">
        <f t="shared" si="89"/>
        <v>#N/A</v>
      </c>
      <c r="F111" s="19" t="str">
        <f t="shared" si="90"/>
        <v/>
      </c>
      <c r="G111" s="19"/>
      <c r="H111" s="19" t="str">
        <f t="shared" si="91"/>
        <v/>
      </c>
      <c r="I111" s="19"/>
      <c r="J111" s="19" t="str">
        <f t="shared" si="92"/>
        <v/>
      </c>
      <c r="K111" s="19"/>
      <c r="L111" s="19" t="str">
        <f t="shared" si="93"/>
        <v/>
      </c>
      <c r="M111" s="19"/>
      <c r="N111" s="19" t="str">
        <f t="shared" si="94"/>
        <v/>
      </c>
      <c r="O111" s="19"/>
      <c r="P111" s="19" t="str">
        <f t="shared" si="95"/>
        <v/>
      </c>
      <c r="Q111" s="19"/>
      <c r="R111" s="19" t="str">
        <f t="shared" si="96"/>
        <v/>
      </c>
      <c r="S111" s="19"/>
      <c r="T111" s="19" t="str">
        <f t="shared" si="97"/>
        <v/>
      </c>
      <c r="U111" s="19"/>
      <c r="V111" s="19" t="str">
        <f t="shared" si="98"/>
        <v/>
      </c>
      <c r="W111" s="19"/>
      <c r="X111" s="19" t="str">
        <f t="shared" si="99"/>
        <v/>
      </c>
      <c r="Y111" s="19"/>
      <c r="Z111" s="19" t="str">
        <f t="shared" si="100"/>
        <v/>
      </c>
      <c r="AA111" s="19"/>
      <c r="AB111" s="19" t="str">
        <f t="shared" si="101"/>
        <v/>
      </c>
      <c r="AC111" s="19"/>
      <c r="AD111" s="19" t="str">
        <f t="shared" si="102"/>
        <v/>
      </c>
      <c r="AE111" s="19"/>
      <c r="AF111" s="19" t="str">
        <f t="shared" si="103"/>
        <v/>
      </c>
    </row>
    <row r="112" spans="1:34" x14ac:dyDescent="0.25">
      <c r="B112" s="17" t="str">
        <f t="shared" si="87"/>
        <v/>
      </c>
      <c r="C112" s="17"/>
      <c r="D112" s="19" t="str">
        <f t="shared" si="88"/>
        <v/>
      </c>
      <c r="E112" s="19" t="e">
        <f t="shared" si="89"/>
        <v>#N/A</v>
      </c>
      <c r="F112" s="19" t="str">
        <f t="shared" si="90"/>
        <v/>
      </c>
      <c r="G112" s="19"/>
      <c r="H112" s="19" t="str">
        <f t="shared" si="91"/>
        <v/>
      </c>
      <c r="I112" s="19"/>
      <c r="J112" s="19" t="str">
        <f t="shared" si="92"/>
        <v/>
      </c>
      <c r="K112" s="19"/>
      <c r="L112" s="19" t="str">
        <f t="shared" si="93"/>
        <v/>
      </c>
      <c r="M112" s="19"/>
      <c r="N112" s="19" t="str">
        <f t="shared" si="94"/>
        <v/>
      </c>
      <c r="O112" s="19"/>
      <c r="P112" s="19" t="str">
        <f t="shared" si="95"/>
        <v/>
      </c>
      <c r="Q112" s="19"/>
      <c r="R112" s="19" t="str">
        <f t="shared" si="96"/>
        <v/>
      </c>
      <c r="S112" s="19"/>
      <c r="T112" s="19" t="str">
        <f t="shared" si="97"/>
        <v/>
      </c>
      <c r="U112" s="19"/>
      <c r="V112" s="19" t="str">
        <f t="shared" si="98"/>
        <v/>
      </c>
      <c r="W112" s="19"/>
      <c r="X112" s="19" t="str">
        <f t="shared" si="99"/>
        <v/>
      </c>
      <c r="Y112" s="19"/>
      <c r="Z112" s="19" t="str">
        <f t="shared" si="100"/>
        <v/>
      </c>
      <c r="AA112" s="19"/>
      <c r="AB112" s="19" t="str">
        <f t="shared" si="101"/>
        <v/>
      </c>
      <c r="AC112" s="19"/>
      <c r="AD112" s="19" t="str">
        <f t="shared" si="102"/>
        <v/>
      </c>
      <c r="AE112" s="19"/>
      <c r="AF112" s="19" t="str">
        <f t="shared" si="103"/>
        <v/>
      </c>
    </row>
    <row r="113" spans="2:32" x14ac:dyDescent="0.25">
      <c r="B113" s="17" t="str">
        <f t="shared" si="87"/>
        <v/>
      </c>
      <c r="C113" s="17"/>
      <c r="D113" s="19" t="str">
        <f t="shared" si="88"/>
        <v/>
      </c>
      <c r="E113" s="19" t="e">
        <f t="shared" si="89"/>
        <v>#N/A</v>
      </c>
      <c r="F113" s="19" t="str">
        <f t="shared" si="90"/>
        <v/>
      </c>
      <c r="G113" s="19"/>
      <c r="H113" s="19" t="str">
        <f t="shared" si="91"/>
        <v/>
      </c>
      <c r="I113" s="19"/>
      <c r="J113" s="19" t="str">
        <f t="shared" si="92"/>
        <v/>
      </c>
      <c r="K113" s="19"/>
      <c r="L113" s="19" t="str">
        <f t="shared" si="93"/>
        <v/>
      </c>
      <c r="M113" s="19"/>
      <c r="N113" s="19" t="str">
        <f t="shared" si="94"/>
        <v/>
      </c>
      <c r="O113" s="19"/>
      <c r="P113" s="19" t="str">
        <f t="shared" si="95"/>
        <v/>
      </c>
      <c r="Q113" s="19"/>
      <c r="R113" s="19" t="str">
        <f t="shared" si="96"/>
        <v/>
      </c>
      <c r="S113" s="19"/>
      <c r="T113" s="19" t="str">
        <f t="shared" si="97"/>
        <v/>
      </c>
      <c r="U113" s="19"/>
      <c r="V113" s="19" t="str">
        <f t="shared" si="98"/>
        <v/>
      </c>
      <c r="W113" s="19"/>
      <c r="X113" s="19" t="str">
        <f t="shared" si="99"/>
        <v/>
      </c>
      <c r="Y113" s="19"/>
      <c r="Z113" s="19" t="str">
        <f t="shared" si="100"/>
        <v/>
      </c>
      <c r="AA113" s="19"/>
      <c r="AB113" s="19" t="str">
        <f t="shared" si="101"/>
        <v/>
      </c>
      <c r="AC113" s="19"/>
      <c r="AD113" s="19" t="str">
        <f t="shared" si="102"/>
        <v/>
      </c>
      <c r="AE113" s="19"/>
      <c r="AF113" s="19" t="str">
        <f t="shared" si="103"/>
        <v/>
      </c>
    </row>
    <row r="114" spans="2:32" x14ac:dyDescent="0.25">
      <c r="B114" s="17" t="str">
        <f t="shared" si="87"/>
        <v/>
      </c>
      <c r="C114" s="17"/>
      <c r="D114" s="19" t="str">
        <f t="shared" si="88"/>
        <v/>
      </c>
      <c r="E114" s="19" t="e">
        <f t="shared" si="89"/>
        <v>#N/A</v>
      </c>
      <c r="F114" s="19" t="str">
        <f t="shared" si="90"/>
        <v/>
      </c>
      <c r="G114" s="19"/>
      <c r="H114" s="19" t="str">
        <f t="shared" si="91"/>
        <v/>
      </c>
      <c r="I114" s="19"/>
      <c r="J114" s="19" t="str">
        <f t="shared" si="92"/>
        <v/>
      </c>
      <c r="K114" s="19"/>
      <c r="L114" s="19" t="str">
        <f t="shared" si="93"/>
        <v/>
      </c>
      <c r="M114" s="19"/>
      <c r="N114" s="19" t="str">
        <f t="shared" si="94"/>
        <v/>
      </c>
      <c r="O114" s="19"/>
      <c r="P114" s="19" t="str">
        <f t="shared" si="95"/>
        <v/>
      </c>
      <c r="Q114" s="19"/>
      <c r="R114" s="19" t="str">
        <f t="shared" si="96"/>
        <v/>
      </c>
      <c r="S114" s="19"/>
      <c r="T114" s="19" t="str">
        <f t="shared" si="97"/>
        <v/>
      </c>
      <c r="U114" s="19"/>
      <c r="V114" s="19" t="str">
        <f t="shared" si="98"/>
        <v/>
      </c>
      <c r="W114" s="19"/>
      <c r="X114" s="19" t="str">
        <f t="shared" si="99"/>
        <v/>
      </c>
      <c r="Y114" s="19"/>
      <c r="Z114" s="19" t="str">
        <f t="shared" si="100"/>
        <v/>
      </c>
      <c r="AA114" s="19"/>
      <c r="AB114" s="19" t="str">
        <f t="shared" si="101"/>
        <v/>
      </c>
      <c r="AC114" s="19"/>
      <c r="AD114" s="19" t="str">
        <f t="shared" si="102"/>
        <v/>
      </c>
      <c r="AE114" s="19"/>
      <c r="AF114" s="19" t="str">
        <f t="shared" si="103"/>
        <v/>
      </c>
    </row>
    <row r="115" spans="2:32" x14ac:dyDescent="0.25">
      <c r="E115"/>
      <c r="G115"/>
      <c r="I115"/>
      <c r="K115"/>
      <c r="M115"/>
      <c r="O115"/>
      <c r="Q115"/>
      <c r="S115"/>
      <c r="U115"/>
    </row>
    <row r="116" spans="2:32" x14ac:dyDescent="0.25">
      <c r="E116"/>
      <c r="G116"/>
      <c r="I116"/>
      <c r="K116"/>
      <c r="M116"/>
      <c r="O116"/>
      <c r="Q116"/>
      <c r="S116"/>
      <c r="U116"/>
    </row>
    <row r="117" spans="2:32" x14ac:dyDescent="0.25">
      <c r="E117"/>
      <c r="G117"/>
      <c r="I117"/>
      <c r="K117"/>
      <c r="M117"/>
      <c r="O117"/>
      <c r="Q117"/>
      <c r="S117"/>
      <c r="U117"/>
    </row>
    <row r="118" spans="2:32" x14ac:dyDescent="0.25">
      <c r="E118"/>
      <c r="G118"/>
      <c r="I118"/>
      <c r="K118"/>
      <c r="M118"/>
      <c r="O118"/>
      <c r="Q118"/>
      <c r="S118"/>
      <c r="U118"/>
    </row>
    <row r="119" spans="2:32" x14ac:dyDescent="0.25">
      <c r="E119"/>
      <c r="G119"/>
      <c r="I119"/>
      <c r="K119"/>
      <c r="M119"/>
      <c r="O119"/>
      <c r="Q119"/>
      <c r="S119"/>
      <c r="U119"/>
    </row>
    <row r="120" spans="2:32" x14ac:dyDescent="0.25">
      <c r="E120"/>
      <c r="G120"/>
      <c r="I120"/>
      <c r="K120"/>
      <c r="M120"/>
      <c r="O120"/>
      <c r="Q120"/>
      <c r="S120"/>
      <c r="U120"/>
    </row>
    <row r="121" spans="2:32" x14ac:dyDescent="0.25">
      <c r="E121"/>
      <c r="G121"/>
      <c r="I121"/>
      <c r="K121"/>
      <c r="M121"/>
      <c r="O121"/>
      <c r="Q121"/>
      <c r="S121"/>
      <c r="U121"/>
    </row>
    <row r="122" spans="2:32" x14ac:dyDescent="0.25">
      <c r="E122"/>
      <c r="G122"/>
      <c r="I122"/>
      <c r="K122"/>
      <c r="M122"/>
      <c r="O122"/>
      <c r="Q122"/>
      <c r="S122"/>
      <c r="U122"/>
    </row>
    <row r="123" spans="2:32" x14ac:dyDescent="0.25">
      <c r="E123"/>
      <c r="G123"/>
      <c r="I123"/>
      <c r="K123"/>
      <c r="M123"/>
      <c r="O123"/>
      <c r="Q123"/>
      <c r="S123"/>
      <c r="U123"/>
    </row>
    <row r="124" spans="2:32" x14ac:dyDescent="0.25">
      <c r="E124"/>
      <c r="G124"/>
      <c r="I124"/>
      <c r="K124"/>
      <c r="M124"/>
      <c r="O124"/>
      <c r="Q124"/>
      <c r="S124"/>
      <c r="U124"/>
    </row>
    <row r="125" spans="2:32" x14ac:dyDescent="0.25">
      <c r="E125"/>
      <c r="G125"/>
      <c r="I125"/>
      <c r="K125"/>
      <c r="M125"/>
      <c r="O125"/>
      <c r="Q125"/>
      <c r="S125"/>
      <c r="U125"/>
    </row>
    <row r="126" spans="2:32" x14ac:dyDescent="0.25">
      <c r="E126"/>
      <c r="G126"/>
      <c r="I126"/>
      <c r="K126"/>
      <c r="M126"/>
      <c r="O126"/>
      <c r="Q126"/>
      <c r="S126"/>
      <c r="U126"/>
    </row>
    <row r="127" spans="2:32" x14ac:dyDescent="0.25">
      <c r="E127"/>
      <c r="G127"/>
      <c r="I127"/>
      <c r="K127"/>
      <c r="M127"/>
      <c r="O127"/>
      <c r="Q127"/>
      <c r="S127"/>
      <c r="U127"/>
    </row>
    <row r="128" spans="2:32" x14ac:dyDescent="0.25">
      <c r="E128"/>
      <c r="G128"/>
      <c r="I128"/>
      <c r="K128"/>
      <c r="M128"/>
      <c r="O128"/>
      <c r="Q128"/>
      <c r="S128"/>
      <c r="U128"/>
    </row>
    <row r="129" spans="5:21" x14ac:dyDescent="0.25">
      <c r="E129"/>
      <c r="G129"/>
      <c r="I129"/>
      <c r="K129"/>
      <c r="M129"/>
      <c r="O129"/>
      <c r="Q129"/>
      <c r="S129"/>
      <c r="U129"/>
    </row>
    <row r="130" spans="5:21" x14ac:dyDescent="0.25">
      <c r="E130"/>
      <c r="G130"/>
      <c r="I130"/>
      <c r="K130"/>
      <c r="M130"/>
      <c r="O130"/>
      <c r="Q130"/>
      <c r="S130"/>
      <c r="U130"/>
    </row>
    <row r="131" spans="5:21" x14ac:dyDescent="0.25">
      <c r="E131"/>
      <c r="G131"/>
      <c r="I131"/>
      <c r="K131"/>
      <c r="M131"/>
      <c r="O131"/>
      <c r="Q131"/>
      <c r="S131"/>
      <c r="U131"/>
    </row>
    <row r="132" spans="5:21" x14ac:dyDescent="0.25">
      <c r="E132"/>
      <c r="G132"/>
      <c r="I132"/>
      <c r="K132"/>
      <c r="M132"/>
      <c r="O132"/>
      <c r="Q132"/>
      <c r="S132"/>
      <c r="U132"/>
    </row>
    <row r="133" spans="5:21" x14ac:dyDescent="0.25">
      <c r="E133"/>
      <c r="G133"/>
      <c r="I133"/>
      <c r="K133"/>
      <c r="M133"/>
      <c r="O133"/>
      <c r="Q133"/>
      <c r="S133"/>
      <c r="U133"/>
    </row>
    <row r="134" spans="5:21" x14ac:dyDescent="0.25">
      <c r="E134"/>
      <c r="G134"/>
      <c r="I134"/>
      <c r="K134"/>
      <c r="M134"/>
      <c r="O134"/>
      <c r="Q134"/>
      <c r="S134"/>
      <c r="U134"/>
    </row>
    <row r="135" spans="5:21" x14ac:dyDescent="0.25">
      <c r="E135"/>
      <c r="G135"/>
      <c r="I135"/>
      <c r="K135"/>
      <c r="M135"/>
      <c r="O135"/>
      <c r="Q135"/>
      <c r="S135"/>
      <c r="U135"/>
    </row>
    <row r="136" spans="5:21" x14ac:dyDescent="0.25">
      <c r="E136"/>
      <c r="G136"/>
      <c r="I136"/>
      <c r="K136"/>
      <c r="M136"/>
      <c r="O136"/>
      <c r="Q136"/>
      <c r="S136"/>
      <c r="U136"/>
    </row>
    <row r="137" spans="5:21" x14ac:dyDescent="0.25">
      <c r="E137"/>
      <c r="G137"/>
      <c r="I137"/>
      <c r="K137"/>
      <c r="M137"/>
      <c r="O137"/>
      <c r="Q137"/>
      <c r="S137"/>
      <c r="U137"/>
    </row>
    <row r="138" spans="5:21" x14ac:dyDescent="0.25">
      <c r="E138"/>
      <c r="G138"/>
      <c r="I138"/>
      <c r="K138"/>
      <c r="M138"/>
      <c r="O138"/>
      <c r="Q138"/>
      <c r="S138"/>
      <c r="U138"/>
    </row>
    <row r="139" spans="5:21" x14ac:dyDescent="0.25">
      <c r="E139"/>
      <c r="G139"/>
      <c r="I139"/>
      <c r="K139"/>
      <c r="M139"/>
      <c r="O139"/>
      <c r="Q139"/>
      <c r="S139"/>
      <c r="U139"/>
    </row>
    <row r="140" spans="5:21" x14ac:dyDescent="0.25">
      <c r="E140"/>
      <c r="G140"/>
      <c r="I140"/>
      <c r="K140"/>
      <c r="M140"/>
      <c r="O140"/>
      <c r="Q140"/>
      <c r="S140"/>
      <c r="U140"/>
    </row>
    <row r="141" spans="5:21" x14ac:dyDescent="0.25">
      <c r="E141"/>
      <c r="G141"/>
      <c r="I141"/>
      <c r="K141"/>
      <c r="M141"/>
      <c r="O141"/>
      <c r="Q141"/>
      <c r="S141"/>
      <c r="U141"/>
    </row>
    <row r="142" spans="5:21" x14ac:dyDescent="0.25">
      <c r="E142"/>
      <c r="G142"/>
      <c r="I142"/>
      <c r="K142"/>
      <c r="M142"/>
      <c r="O142"/>
      <c r="Q142"/>
      <c r="S142"/>
      <c r="U142"/>
    </row>
    <row r="143" spans="5:21" x14ac:dyDescent="0.25">
      <c r="E143"/>
      <c r="G143"/>
      <c r="I143"/>
      <c r="K143"/>
      <c r="M143"/>
      <c r="O143"/>
      <c r="Q143"/>
      <c r="S143"/>
      <c r="U143"/>
    </row>
    <row r="144" spans="5:21" x14ac:dyDescent="0.25">
      <c r="E144"/>
      <c r="G144"/>
      <c r="I144"/>
      <c r="K144"/>
      <c r="M144"/>
      <c r="O144"/>
      <c r="Q144"/>
      <c r="S144"/>
      <c r="U144"/>
    </row>
    <row r="145" spans="5:21" x14ac:dyDescent="0.25">
      <c r="E145"/>
      <c r="G145"/>
      <c r="I145"/>
      <c r="K145"/>
      <c r="M145"/>
      <c r="O145"/>
      <c r="Q145"/>
      <c r="S145"/>
      <c r="U145"/>
    </row>
    <row r="146" spans="5:21" x14ac:dyDescent="0.25">
      <c r="E146"/>
      <c r="G146"/>
      <c r="I146"/>
      <c r="K146"/>
      <c r="M146"/>
      <c r="O146"/>
      <c r="Q146"/>
      <c r="S146"/>
      <c r="U146"/>
    </row>
    <row r="147" spans="5:21" x14ac:dyDescent="0.25">
      <c r="E147"/>
      <c r="G147"/>
      <c r="I147"/>
      <c r="K147"/>
      <c r="M147"/>
      <c r="O147"/>
      <c r="Q147"/>
      <c r="S147"/>
      <c r="U147"/>
    </row>
    <row r="148" spans="5:21" x14ac:dyDescent="0.25">
      <c r="E148"/>
      <c r="G148"/>
      <c r="I148"/>
      <c r="K148"/>
      <c r="M148"/>
      <c r="O148"/>
      <c r="Q148"/>
      <c r="S148"/>
      <c r="U148"/>
    </row>
    <row r="149" spans="5:21" x14ac:dyDescent="0.25">
      <c r="E149"/>
      <c r="G149"/>
      <c r="I149"/>
      <c r="K149"/>
      <c r="M149"/>
      <c r="O149"/>
      <c r="Q149"/>
      <c r="S149"/>
      <c r="U149"/>
    </row>
    <row r="150" spans="5:21" x14ac:dyDescent="0.25">
      <c r="E150"/>
      <c r="G150"/>
      <c r="I150"/>
      <c r="K150"/>
      <c r="M150"/>
      <c r="O150"/>
      <c r="Q150"/>
      <c r="S150"/>
      <c r="U150"/>
    </row>
    <row r="151" spans="5:21" x14ac:dyDescent="0.25">
      <c r="E151"/>
      <c r="G151"/>
      <c r="I151"/>
      <c r="K151"/>
      <c r="M151"/>
      <c r="O151"/>
      <c r="Q151"/>
      <c r="S151"/>
      <c r="U151"/>
    </row>
    <row r="152" spans="5:21" x14ac:dyDescent="0.25">
      <c r="E152"/>
      <c r="G152"/>
      <c r="I152"/>
      <c r="K152"/>
      <c r="M152"/>
      <c r="O152"/>
      <c r="Q152"/>
      <c r="S152"/>
      <c r="U152"/>
    </row>
    <row r="153" spans="5:21" x14ac:dyDescent="0.25">
      <c r="E153"/>
      <c r="G153"/>
      <c r="I153"/>
      <c r="K153"/>
      <c r="M153"/>
      <c r="O153"/>
      <c r="Q153"/>
      <c r="S153"/>
      <c r="U153"/>
    </row>
    <row r="154" spans="5:21" x14ac:dyDescent="0.25">
      <c r="E154"/>
      <c r="G154"/>
      <c r="I154"/>
      <c r="K154"/>
      <c r="M154"/>
      <c r="O154"/>
      <c r="Q154"/>
      <c r="S154"/>
      <c r="U154"/>
    </row>
    <row r="155" spans="5:21" x14ac:dyDescent="0.25">
      <c r="E155"/>
      <c r="G155"/>
      <c r="I155"/>
      <c r="K155"/>
      <c r="M155"/>
      <c r="O155"/>
      <c r="Q155"/>
      <c r="S155"/>
      <c r="U155"/>
    </row>
    <row r="156" spans="5:21" x14ac:dyDescent="0.25">
      <c r="E156"/>
      <c r="G156"/>
      <c r="I156"/>
      <c r="K156"/>
      <c r="M156"/>
      <c r="O156"/>
      <c r="Q156"/>
      <c r="S156"/>
      <c r="U156"/>
    </row>
    <row r="157" spans="5:21" x14ac:dyDescent="0.25">
      <c r="E157"/>
      <c r="G157"/>
      <c r="I157"/>
      <c r="K157"/>
      <c r="M157"/>
      <c r="O157"/>
      <c r="Q157"/>
      <c r="S157"/>
      <c r="U157"/>
    </row>
    <row r="158" spans="5:21" x14ac:dyDescent="0.25">
      <c r="E158"/>
      <c r="G158"/>
      <c r="I158"/>
      <c r="K158"/>
      <c r="M158"/>
      <c r="O158"/>
      <c r="Q158"/>
      <c r="S158"/>
      <c r="U158"/>
    </row>
    <row r="159" spans="5:21" x14ac:dyDescent="0.25">
      <c r="E159"/>
      <c r="G159"/>
      <c r="I159"/>
      <c r="K159"/>
      <c r="M159"/>
      <c r="O159"/>
      <c r="Q159"/>
      <c r="S159"/>
      <c r="U159"/>
    </row>
    <row r="160" spans="5:21" x14ac:dyDescent="0.25">
      <c r="E160"/>
      <c r="G160"/>
      <c r="I160"/>
      <c r="K160"/>
      <c r="M160"/>
      <c r="O160"/>
      <c r="Q160"/>
      <c r="S160"/>
      <c r="U160"/>
    </row>
    <row r="161" spans="5:21" x14ac:dyDescent="0.25">
      <c r="E161"/>
      <c r="G161"/>
      <c r="I161"/>
      <c r="K161"/>
      <c r="M161"/>
      <c r="O161"/>
      <c r="Q161"/>
      <c r="S161"/>
      <c r="U161"/>
    </row>
    <row r="162" spans="5:21" x14ac:dyDescent="0.25">
      <c r="E162"/>
      <c r="G162"/>
      <c r="I162"/>
      <c r="K162"/>
      <c r="M162"/>
      <c r="O162"/>
      <c r="Q162"/>
      <c r="S162"/>
      <c r="U162"/>
    </row>
    <row r="163" spans="5:21" x14ac:dyDescent="0.25">
      <c r="E163"/>
      <c r="G163"/>
      <c r="I163"/>
      <c r="K163"/>
      <c r="M163"/>
      <c r="O163"/>
      <c r="Q163"/>
      <c r="S163"/>
      <c r="U163"/>
    </row>
    <row r="164" spans="5:21" x14ac:dyDescent="0.25">
      <c r="E164"/>
      <c r="G164"/>
      <c r="I164"/>
      <c r="K164"/>
      <c r="M164"/>
      <c r="O164"/>
      <c r="Q164"/>
      <c r="S164"/>
      <c r="U164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/>
  </sheetPr>
  <dimension ref="B1:C32"/>
  <sheetViews>
    <sheetView showGridLines="0" workbookViewId="0">
      <selection activeCell="R59" sqref="R59"/>
    </sheetView>
  </sheetViews>
  <sheetFormatPr baseColWidth="10" defaultRowHeight="15" x14ac:dyDescent="0.25"/>
  <cols>
    <col min="1" max="1" width="4.375" customWidth="1"/>
    <col min="2" max="2" width="11.75" bestFit="1" customWidth="1"/>
  </cols>
  <sheetData>
    <row r="1" spans="2:3" ht="33.75" x14ac:dyDescent="0.5">
      <c r="B1" s="2" t="s">
        <v>91</v>
      </c>
    </row>
    <row r="4" spans="2:3" x14ac:dyDescent="0.25">
      <c r="B4" s="4" t="s">
        <v>19</v>
      </c>
    </row>
    <row r="5" spans="2:3" x14ac:dyDescent="0.25">
      <c r="B5" t="s">
        <v>20</v>
      </c>
      <c r="C5">
        <v>6</v>
      </c>
    </row>
    <row r="6" spans="2:3" x14ac:dyDescent="0.25">
      <c r="B6" t="s">
        <v>21</v>
      </c>
      <c r="C6">
        <v>10</v>
      </c>
    </row>
    <row r="8" spans="2:3" x14ac:dyDescent="0.25">
      <c r="B8" t="s">
        <v>22</v>
      </c>
      <c r="C8" s="34">
        <f>VLOOKUP(INFORMASJON!C36,VARIABLER!B5:C6,2,FALSE)</f>
        <v>10</v>
      </c>
    </row>
    <row r="11" spans="2:3" x14ac:dyDescent="0.25">
      <c r="B11" s="4" t="s">
        <v>29</v>
      </c>
    </row>
    <row r="12" spans="2:3" x14ac:dyDescent="0.25">
      <c r="B12" t="s">
        <v>30</v>
      </c>
    </row>
    <row r="13" spans="2:3" x14ac:dyDescent="0.25">
      <c r="B13" t="s">
        <v>31</v>
      </c>
    </row>
    <row r="16" spans="2:3" x14ac:dyDescent="0.25">
      <c r="B16" s="4" t="s">
        <v>69</v>
      </c>
    </row>
    <row r="17" spans="2:3" x14ac:dyDescent="0.25">
      <c r="B17" t="s">
        <v>56</v>
      </c>
      <c r="C17" s="51">
        <f>MIN(PRIS!D5:AF5)</f>
        <v>0</v>
      </c>
    </row>
    <row r="18" spans="2:3" x14ac:dyDescent="0.25">
      <c r="B18" t="s">
        <v>57</v>
      </c>
      <c r="C18" s="51">
        <f>MIN(PRIS!D8:AF8)</f>
        <v>0</v>
      </c>
    </row>
    <row r="19" spans="2:3" x14ac:dyDescent="0.25">
      <c r="B19" t="s">
        <v>58</v>
      </c>
      <c r="C19" s="51">
        <f>MIN(PRIS!D11:AF11)</f>
        <v>0</v>
      </c>
    </row>
    <row r="20" spans="2:3" x14ac:dyDescent="0.25">
      <c r="B20" t="s">
        <v>59</v>
      </c>
      <c r="C20" s="51">
        <f>MIN(PRIS!D14:AF14)</f>
        <v>0</v>
      </c>
    </row>
    <row r="21" spans="2:3" x14ac:dyDescent="0.25">
      <c r="B21" t="s">
        <v>60</v>
      </c>
      <c r="C21" s="51">
        <f>MIN(PRIS!D17:AF17)</f>
        <v>0</v>
      </c>
    </row>
    <row r="22" spans="2:3" x14ac:dyDescent="0.25">
      <c r="B22" t="s">
        <v>61</v>
      </c>
      <c r="C22" s="51">
        <f>MIN(PRIS!D20:AF20)</f>
        <v>0</v>
      </c>
    </row>
    <row r="23" spans="2:3" x14ac:dyDescent="0.25">
      <c r="B23" t="s">
        <v>62</v>
      </c>
      <c r="C23" s="51">
        <f>MIN(PRIS!D23:AF23)</f>
        <v>0</v>
      </c>
    </row>
    <row r="24" spans="2:3" x14ac:dyDescent="0.25">
      <c r="B24" t="s">
        <v>63</v>
      </c>
      <c r="C24" s="51">
        <f>MIN(PRIS!D26:AF26)</f>
        <v>0</v>
      </c>
    </row>
    <row r="25" spans="2:3" x14ac:dyDescent="0.25">
      <c r="B25" t="s">
        <v>64</v>
      </c>
      <c r="C25" s="51">
        <f>MIN(PRIS!D29:AF29)</f>
        <v>0</v>
      </c>
    </row>
    <row r="26" spans="2:3" x14ac:dyDescent="0.25">
      <c r="B26" t="s">
        <v>65</v>
      </c>
      <c r="C26" s="51">
        <f>MIN(PRIS!D32:AF32)</f>
        <v>0</v>
      </c>
    </row>
    <row r="28" spans="2:3" x14ac:dyDescent="0.25">
      <c r="B28" s="4" t="s">
        <v>93</v>
      </c>
    </row>
    <row r="29" spans="2:3" x14ac:dyDescent="0.25">
      <c r="B29" s="40" t="s">
        <v>94</v>
      </c>
    </row>
    <row r="30" spans="2:3" x14ac:dyDescent="0.25">
      <c r="B30" s="40" t="s">
        <v>95</v>
      </c>
    </row>
    <row r="32" spans="2:3" x14ac:dyDescent="0.25">
      <c r="B32">
        <f>IF(Prismodell=VARIABLER!B29,1,2)</f>
        <v>1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B1:I30"/>
  <sheetViews>
    <sheetView workbookViewId="0">
      <selection activeCell="B1" sqref="B1"/>
    </sheetView>
  </sheetViews>
  <sheetFormatPr baseColWidth="10" defaultRowHeight="15" x14ac:dyDescent="0.25"/>
  <cols>
    <col min="1" max="1" width="4.375" customWidth="1"/>
  </cols>
  <sheetData>
    <row r="1" spans="2:2" ht="33.75" x14ac:dyDescent="0.5">
      <c r="B1" s="2" t="s">
        <v>104</v>
      </c>
    </row>
    <row r="10" spans="2:2" x14ac:dyDescent="0.25">
      <c r="B10" t="s">
        <v>80</v>
      </c>
    </row>
    <row r="20" spans="7:9" x14ac:dyDescent="0.25">
      <c r="I20" t="s">
        <v>100</v>
      </c>
    </row>
    <row r="24" spans="7:9" x14ac:dyDescent="0.25">
      <c r="I24" t="s">
        <v>101</v>
      </c>
    </row>
    <row r="28" spans="7:9" x14ac:dyDescent="0.25">
      <c r="G28">
        <v>8</v>
      </c>
      <c r="H28">
        <v>8</v>
      </c>
      <c r="I28">
        <v>8</v>
      </c>
    </row>
    <row r="30" spans="7:9" x14ac:dyDescent="0.25">
      <c r="H30">
        <f>COUNTIF(F28:O28,10)</f>
        <v>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E3:R38"/>
  <sheetViews>
    <sheetView workbookViewId="0"/>
  </sheetViews>
  <sheetFormatPr baseColWidth="10" defaultRowHeight="15" x14ac:dyDescent="0.25"/>
  <sheetData>
    <row r="3" spans="5:18" x14ac:dyDescent="0.25">
      <c r="E3" t="s">
        <v>73</v>
      </c>
    </row>
    <row r="4" spans="5:18" x14ac:dyDescent="0.25">
      <c r="E4" t="s">
        <v>74</v>
      </c>
    </row>
    <row r="5" spans="5:18" x14ac:dyDescent="0.25">
      <c r="E5" t="s">
        <v>75</v>
      </c>
    </row>
    <row r="8" spans="5:18" x14ac:dyDescent="0.25">
      <c r="L8" t="s">
        <v>52</v>
      </c>
    </row>
    <row r="9" spans="5:18" x14ac:dyDescent="0.25">
      <c r="L9" t="s">
        <v>53</v>
      </c>
    </row>
    <row r="10" spans="5:18" x14ac:dyDescent="0.25">
      <c r="R10" t="s">
        <v>82</v>
      </c>
    </row>
    <row r="14" spans="5:18" x14ac:dyDescent="0.25">
      <c r="J14" t="s">
        <v>81</v>
      </c>
    </row>
    <row r="17" spans="5:17" x14ac:dyDescent="0.25">
      <c r="E17" t="s">
        <v>47</v>
      </c>
    </row>
    <row r="19" spans="5:17" x14ac:dyDescent="0.25">
      <c r="E19" t="s">
        <v>48</v>
      </c>
    </row>
    <row r="21" spans="5:17" x14ac:dyDescent="0.25">
      <c r="E21" t="s">
        <v>54</v>
      </c>
    </row>
    <row r="22" spans="5:17" x14ac:dyDescent="0.25">
      <c r="N22" t="s">
        <v>70</v>
      </c>
      <c r="P22" t="s">
        <v>49</v>
      </c>
    </row>
    <row r="23" spans="5:17" x14ac:dyDescent="0.25">
      <c r="E23" t="s">
        <v>55</v>
      </c>
      <c r="P23" t="s">
        <v>50</v>
      </c>
    </row>
    <row r="25" spans="5:17" x14ac:dyDescent="0.25">
      <c r="Q25" t="s">
        <v>46</v>
      </c>
    </row>
    <row r="30" spans="5:17" x14ac:dyDescent="0.25">
      <c r="E30" t="s">
        <v>66</v>
      </c>
    </row>
    <row r="31" spans="5:17" x14ac:dyDescent="0.25">
      <c r="E31" t="s">
        <v>67</v>
      </c>
    </row>
    <row r="32" spans="5:17" x14ac:dyDescent="0.25">
      <c r="E32" t="s">
        <v>68</v>
      </c>
    </row>
    <row r="36" spans="10:10" x14ac:dyDescent="0.25">
      <c r="J36" t="s">
        <v>83</v>
      </c>
    </row>
    <row r="38" spans="10:10" x14ac:dyDescent="0.25">
      <c r="J38" t="s">
        <v>84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B1"/>
  <sheetViews>
    <sheetView showGridLines="0" workbookViewId="0">
      <selection activeCell="G18" sqref="G18"/>
    </sheetView>
  </sheetViews>
  <sheetFormatPr baseColWidth="10" defaultRowHeight="15" x14ac:dyDescent="0.25"/>
  <cols>
    <col min="1" max="1" width="4.375" customWidth="1"/>
  </cols>
  <sheetData>
    <row r="1" spans="2:2" ht="33.75" x14ac:dyDescent="0.5">
      <c r="B1" s="2" t="s">
        <v>103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</sheetPr>
  <dimension ref="B1:O129"/>
  <sheetViews>
    <sheetView showGridLines="0" tabSelected="1" zoomScaleNormal="100" workbookViewId="0"/>
  </sheetViews>
  <sheetFormatPr baseColWidth="10" defaultRowHeight="15" x14ac:dyDescent="0.25"/>
  <cols>
    <col min="1" max="1" width="4.375" customWidth="1"/>
    <col min="2" max="2" width="18.5" customWidth="1"/>
    <col min="3" max="3" width="22.25" customWidth="1"/>
    <col min="4" max="4" width="69.875" bestFit="1" customWidth="1"/>
    <col min="5" max="5" width="13.5" bestFit="1" customWidth="1"/>
  </cols>
  <sheetData>
    <row r="1" spans="2:15" ht="33.75" x14ac:dyDescent="0.5">
      <c r="B1" s="2" t="s">
        <v>98</v>
      </c>
    </row>
    <row r="9" spans="2:15" ht="23.25" x14ac:dyDescent="0.35">
      <c r="B9" s="1" t="s">
        <v>7</v>
      </c>
    </row>
    <row r="11" spans="2:15" x14ac:dyDescent="0.25">
      <c r="B11" t="s">
        <v>8</v>
      </c>
      <c r="C11" s="3"/>
    </row>
    <row r="12" spans="2:15" x14ac:dyDescent="0.25">
      <c r="B12" t="s">
        <v>9</v>
      </c>
      <c r="C12" s="3"/>
    </row>
    <row r="13" spans="2:15" ht="15" customHeight="1" x14ac:dyDescent="0.25"/>
    <row r="14" spans="2:15" ht="15" customHeight="1" x14ac:dyDescent="0.25"/>
    <row r="15" spans="2:15" ht="23.25" x14ac:dyDescent="0.35">
      <c r="B15" s="1" t="s">
        <v>99</v>
      </c>
    </row>
    <row r="16" spans="2:15" x14ac:dyDescent="0.25">
      <c r="O16" s="5"/>
    </row>
    <row r="17" spans="2:3" x14ac:dyDescent="0.25">
      <c r="B17" s="4" t="s">
        <v>3</v>
      </c>
      <c r="C17" s="4" t="s">
        <v>6</v>
      </c>
    </row>
    <row r="18" spans="2:3" x14ac:dyDescent="0.25">
      <c r="B18" t="s">
        <v>4</v>
      </c>
      <c r="C18" s="3"/>
    </row>
    <row r="19" spans="2:3" x14ac:dyDescent="0.25">
      <c r="B19" t="s">
        <v>5</v>
      </c>
      <c r="C19" s="3"/>
    </row>
    <row r="20" spans="2:3" x14ac:dyDescent="0.25">
      <c r="B20" t="s">
        <v>10</v>
      </c>
      <c r="C20" s="3"/>
    </row>
    <row r="21" spans="2:3" x14ac:dyDescent="0.25">
      <c r="B21" t="s">
        <v>11</v>
      </c>
      <c r="C21" s="3"/>
    </row>
    <row r="22" spans="2:3" x14ac:dyDescent="0.25">
      <c r="B22" t="s">
        <v>12</v>
      </c>
      <c r="C22" s="3"/>
    </row>
    <row r="23" spans="2:3" x14ac:dyDescent="0.25">
      <c r="B23" t="s">
        <v>13</v>
      </c>
      <c r="C23" s="3"/>
    </row>
    <row r="24" spans="2:3" x14ac:dyDescent="0.25">
      <c r="B24" t="s">
        <v>14</v>
      </c>
      <c r="C24" s="3"/>
    </row>
    <row r="25" spans="2:3" x14ac:dyDescent="0.25">
      <c r="B25" t="s">
        <v>15</v>
      </c>
      <c r="C25" s="3"/>
    </row>
    <row r="26" spans="2:3" x14ac:dyDescent="0.25">
      <c r="B26" t="s">
        <v>16</v>
      </c>
      <c r="C26" s="3"/>
    </row>
    <row r="27" spans="2:3" x14ac:dyDescent="0.25">
      <c r="B27" t="s">
        <v>17</v>
      </c>
      <c r="C27" s="3"/>
    </row>
    <row r="28" spans="2:3" x14ac:dyDescent="0.25">
      <c r="B28" t="s">
        <v>105</v>
      </c>
      <c r="C28" s="3"/>
    </row>
    <row r="29" spans="2:3" x14ac:dyDescent="0.25">
      <c r="B29" t="s">
        <v>106</v>
      </c>
      <c r="C29" s="3"/>
    </row>
    <row r="30" spans="2:3" x14ac:dyDescent="0.25">
      <c r="B30" t="s">
        <v>107</v>
      </c>
      <c r="C30" s="3"/>
    </row>
    <row r="31" spans="2:3" x14ac:dyDescent="0.25">
      <c r="B31" t="s">
        <v>108</v>
      </c>
      <c r="C31" s="3"/>
    </row>
    <row r="32" spans="2:3" x14ac:dyDescent="0.25">
      <c r="B32" t="s">
        <v>109</v>
      </c>
      <c r="C32" s="3"/>
    </row>
    <row r="34" spans="2:6" ht="23.25" x14ac:dyDescent="0.35">
      <c r="B34" s="1" t="s">
        <v>0</v>
      </c>
    </row>
    <row r="36" spans="2:6" x14ac:dyDescent="0.25">
      <c r="B36" t="s">
        <v>18</v>
      </c>
      <c r="C36" s="3" t="s">
        <v>21</v>
      </c>
    </row>
    <row r="39" spans="2:6" ht="23.25" x14ac:dyDescent="0.35">
      <c r="B39" s="1" t="s">
        <v>96</v>
      </c>
    </row>
    <row r="41" spans="2:6" x14ac:dyDescent="0.25">
      <c r="B41" t="s">
        <v>97</v>
      </c>
      <c r="C41" s="3" t="s">
        <v>94</v>
      </c>
    </row>
    <row r="44" spans="2:6" ht="23.25" x14ac:dyDescent="0.35">
      <c r="B44" s="1" t="s">
        <v>1</v>
      </c>
    </row>
    <row r="46" spans="2:6" x14ac:dyDescent="0.25">
      <c r="C46" s="4" t="s">
        <v>28</v>
      </c>
      <c r="D46" s="8" t="s">
        <v>44</v>
      </c>
      <c r="E46" s="4" t="s">
        <v>32</v>
      </c>
    </row>
    <row r="47" spans="2:6" x14ac:dyDescent="0.25">
      <c r="B47" t="s">
        <v>23</v>
      </c>
      <c r="C47" s="3" t="s">
        <v>33</v>
      </c>
      <c r="D47" s="6"/>
      <c r="E47" s="3"/>
      <c r="F47" s="7" t="str">
        <f>IF(AND(D47&gt;0,E47=""),"Velg om tildelingskriteriet har underkriterier","")</f>
        <v/>
      </c>
    </row>
    <row r="48" spans="2:6" x14ac:dyDescent="0.25">
      <c r="B48" t="s">
        <v>24</v>
      </c>
      <c r="C48" s="3"/>
      <c r="D48" s="6"/>
      <c r="E48" s="3"/>
      <c r="F48" s="7" t="str">
        <f t="shared" ref="F48:F51" si="0">IF(AND(D48&gt;0,E48=""),"Velg om tildelingskriteriet har underkriterier","")</f>
        <v/>
      </c>
    </row>
    <row r="49" spans="2:6" x14ac:dyDescent="0.25">
      <c r="B49" t="s">
        <v>25</v>
      </c>
      <c r="C49" s="3"/>
      <c r="D49" s="6"/>
      <c r="E49" s="3"/>
      <c r="F49" s="7" t="str">
        <f t="shared" si="0"/>
        <v/>
      </c>
    </row>
    <row r="50" spans="2:6" x14ac:dyDescent="0.25">
      <c r="B50" t="s">
        <v>26</v>
      </c>
      <c r="C50" s="3"/>
      <c r="D50" s="6"/>
      <c r="E50" s="3"/>
      <c r="F50" s="7" t="str">
        <f t="shared" si="0"/>
        <v/>
      </c>
    </row>
    <row r="51" spans="2:6" x14ac:dyDescent="0.25">
      <c r="B51" t="s">
        <v>27</v>
      </c>
      <c r="C51" s="3"/>
      <c r="D51" s="6"/>
      <c r="E51" s="3"/>
      <c r="F51" s="7" t="str">
        <f t="shared" si="0"/>
        <v/>
      </c>
    </row>
    <row r="52" spans="2:6" x14ac:dyDescent="0.25">
      <c r="D52" s="7" t="str">
        <f>IF(AND(SUM(D47:D51)&lt;1,SUM(D47:D51)&gt;0),"Sum av vekting skal være 100%",IF(SUM(D47:D51)&gt;1,"Sum av vekting skal være 100%",""))</f>
        <v/>
      </c>
    </row>
    <row r="54" spans="2:6" ht="23.25" x14ac:dyDescent="0.35">
      <c r="B54" s="1" t="s">
        <v>2</v>
      </c>
    </row>
    <row r="56" spans="2:6" x14ac:dyDescent="0.25">
      <c r="B56" s="4" t="str">
        <f>"Underkriterier - "&amp;Tildelingskriterium_1&amp;" "&amp;"("&amp;TEXT(D47,"0%")&amp;")"</f>
        <v>Underkriterier - Pris (0%)</v>
      </c>
    </row>
    <row r="57" spans="2:6" x14ac:dyDescent="0.25">
      <c r="B57" s="9" t="str">
        <f>IF(OR(E47="Nei",E47=0),"(Ingen underkriterier)","")</f>
        <v>(Ingen underkriterier)</v>
      </c>
    </row>
    <row r="58" spans="2:6" x14ac:dyDescent="0.25">
      <c r="C58" s="4" t="s">
        <v>45</v>
      </c>
      <c r="D58" s="8" t="s">
        <v>44</v>
      </c>
    </row>
    <row r="59" spans="2:6" x14ac:dyDescent="0.25">
      <c r="B59" t="s">
        <v>34</v>
      </c>
      <c r="C59" s="3"/>
      <c r="D59" s="6"/>
    </row>
    <row r="60" spans="2:6" x14ac:dyDescent="0.25">
      <c r="B60" t="s">
        <v>35</v>
      </c>
      <c r="C60" s="3"/>
      <c r="D60" s="6"/>
    </row>
    <row r="61" spans="2:6" x14ac:dyDescent="0.25">
      <c r="B61" t="s">
        <v>36</v>
      </c>
      <c r="C61" s="3"/>
      <c r="D61" s="6"/>
    </row>
    <row r="62" spans="2:6" x14ac:dyDescent="0.25">
      <c r="B62" t="s">
        <v>37</v>
      </c>
      <c r="C62" s="3"/>
      <c r="D62" s="6"/>
    </row>
    <row r="63" spans="2:6" x14ac:dyDescent="0.25">
      <c r="B63" t="s">
        <v>38</v>
      </c>
      <c r="C63" s="3"/>
      <c r="D63" s="6"/>
    </row>
    <row r="64" spans="2:6" x14ac:dyDescent="0.25">
      <c r="B64" t="s">
        <v>39</v>
      </c>
      <c r="C64" s="3"/>
      <c r="D64" s="6"/>
    </row>
    <row r="65" spans="2:6" x14ac:dyDescent="0.25">
      <c r="B65" t="s">
        <v>40</v>
      </c>
      <c r="C65" s="3"/>
      <c r="D65" s="6"/>
      <c r="F65" s="15"/>
    </row>
    <row r="66" spans="2:6" x14ac:dyDescent="0.25">
      <c r="B66" t="s">
        <v>41</v>
      </c>
      <c r="C66" s="3"/>
      <c r="D66" s="6"/>
    </row>
    <row r="67" spans="2:6" x14ac:dyDescent="0.25">
      <c r="B67" t="s">
        <v>42</v>
      </c>
      <c r="C67" s="3"/>
      <c r="D67" s="6"/>
    </row>
    <row r="68" spans="2:6" x14ac:dyDescent="0.25">
      <c r="B68" t="s">
        <v>43</v>
      </c>
      <c r="C68" s="3"/>
      <c r="D68" s="6"/>
    </row>
    <row r="69" spans="2:6" x14ac:dyDescent="0.25">
      <c r="D69" s="7" t="str">
        <f>IF(AND(SUM(D59:D68)&lt;1,SUM(D59:D68)&gt;0),"Sum av vekting skal være 100%",IF(SUM(D59:D68)&gt;1,"Sum av vekting skal være 100%",""))</f>
        <v/>
      </c>
    </row>
    <row r="71" spans="2:6" x14ac:dyDescent="0.25">
      <c r="B71" s="4" t="str">
        <f>"Underkriterier - "&amp;Tildelingskriterium_2&amp;" "&amp;"("&amp;TEXT(D48,"0%")&amp;")"</f>
        <v>Underkriterier -  (0%)</v>
      </c>
    </row>
    <row r="72" spans="2:6" x14ac:dyDescent="0.25">
      <c r="B72" s="9" t="str">
        <f>IF(OR(E48=0,E48="Nei"),"(Ingen underkriterier)","")</f>
        <v>(Ingen underkriterier)</v>
      </c>
    </row>
    <row r="73" spans="2:6" x14ac:dyDescent="0.25">
      <c r="C73" s="4" t="s">
        <v>45</v>
      </c>
      <c r="D73" s="8" t="s">
        <v>44</v>
      </c>
    </row>
    <row r="74" spans="2:6" x14ac:dyDescent="0.25">
      <c r="B74" t="s">
        <v>34</v>
      </c>
      <c r="C74" s="3"/>
      <c r="D74" s="6"/>
    </row>
    <row r="75" spans="2:6" x14ac:dyDescent="0.25">
      <c r="B75" t="s">
        <v>35</v>
      </c>
      <c r="C75" s="3"/>
      <c r="D75" s="6"/>
    </row>
    <row r="76" spans="2:6" x14ac:dyDescent="0.25">
      <c r="B76" t="s">
        <v>36</v>
      </c>
      <c r="C76" s="3"/>
      <c r="D76" s="6"/>
    </row>
    <row r="77" spans="2:6" x14ac:dyDescent="0.25">
      <c r="B77" t="s">
        <v>37</v>
      </c>
      <c r="C77" s="3"/>
      <c r="D77" s="6"/>
    </row>
    <row r="78" spans="2:6" x14ac:dyDescent="0.25">
      <c r="B78" t="s">
        <v>38</v>
      </c>
      <c r="C78" s="3"/>
      <c r="D78" s="6"/>
    </row>
    <row r="79" spans="2:6" x14ac:dyDescent="0.25">
      <c r="B79" t="s">
        <v>39</v>
      </c>
      <c r="C79" s="3"/>
      <c r="D79" s="6"/>
    </row>
    <row r="80" spans="2:6" x14ac:dyDescent="0.25">
      <c r="B80" t="s">
        <v>40</v>
      </c>
      <c r="C80" s="3"/>
      <c r="D80" s="6"/>
    </row>
    <row r="81" spans="2:4" x14ac:dyDescent="0.25">
      <c r="B81" t="s">
        <v>41</v>
      </c>
      <c r="C81" s="3"/>
      <c r="D81" s="6"/>
    </row>
    <row r="82" spans="2:4" x14ac:dyDescent="0.25">
      <c r="B82" t="s">
        <v>42</v>
      </c>
      <c r="C82" s="3"/>
      <c r="D82" s="6"/>
    </row>
    <row r="83" spans="2:4" x14ac:dyDescent="0.25">
      <c r="B83" t="s">
        <v>43</v>
      </c>
      <c r="C83" s="3"/>
      <c r="D83" s="6"/>
    </row>
    <row r="84" spans="2:4" x14ac:dyDescent="0.25">
      <c r="D84" s="7" t="str">
        <f>IF(AND(SUM(D74:D83)&lt;1,SUM(D74:D83)&gt;0),"Sum av vekting skal være 100%",IF(SUM(D74:D83)&gt;1,"Sum av vekting skal være 100%",""))</f>
        <v/>
      </c>
    </row>
    <row r="86" spans="2:4" x14ac:dyDescent="0.25">
      <c r="B86" s="4" t="str">
        <f>"Underkriterier - "&amp;Tildelingskriterium_3&amp;" "&amp;"("&amp;TEXT(D49,"0%")&amp;")"</f>
        <v>Underkriterier -  (0%)</v>
      </c>
    </row>
    <row r="87" spans="2:4" x14ac:dyDescent="0.25">
      <c r="B87" s="9" t="str">
        <f>IF(OR(E49=0,E49="Nei"),"(Ingen underkriterier)","")</f>
        <v>(Ingen underkriterier)</v>
      </c>
    </row>
    <row r="88" spans="2:4" x14ac:dyDescent="0.25">
      <c r="C88" s="4" t="s">
        <v>45</v>
      </c>
      <c r="D88" s="8" t="s">
        <v>44</v>
      </c>
    </row>
    <row r="89" spans="2:4" x14ac:dyDescent="0.25">
      <c r="B89" t="s">
        <v>34</v>
      </c>
      <c r="C89" s="3"/>
      <c r="D89" s="6"/>
    </row>
    <row r="90" spans="2:4" x14ac:dyDescent="0.25">
      <c r="B90" t="s">
        <v>35</v>
      </c>
      <c r="C90" s="3"/>
      <c r="D90" s="6"/>
    </row>
    <row r="91" spans="2:4" x14ac:dyDescent="0.25">
      <c r="B91" t="s">
        <v>36</v>
      </c>
      <c r="C91" s="3"/>
      <c r="D91" s="6"/>
    </row>
    <row r="92" spans="2:4" x14ac:dyDescent="0.25">
      <c r="B92" t="s">
        <v>37</v>
      </c>
      <c r="C92" s="3"/>
      <c r="D92" s="6"/>
    </row>
    <row r="93" spans="2:4" x14ac:dyDescent="0.25">
      <c r="B93" t="s">
        <v>38</v>
      </c>
      <c r="C93" s="3"/>
      <c r="D93" s="6"/>
    </row>
    <row r="94" spans="2:4" x14ac:dyDescent="0.25">
      <c r="B94" t="s">
        <v>39</v>
      </c>
      <c r="C94" s="3"/>
      <c r="D94" s="6"/>
    </row>
    <row r="95" spans="2:4" x14ac:dyDescent="0.25">
      <c r="B95" t="s">
        <v>40</v>
      </c>
      <c r="C95" s="3"/>
      <c r="D95" s="6"/>
    </row>
    <row r="96" spans="2:4" x14ac:dyDescent="0.25">
      <c r="B96" t="s">
        <v>41</v>
      </c>
      <c r="C96" s="3"/>
      <c r="D96" s="6"/>
    </row>
    <row r="97" spans="2:4" x14ac:dyDescent="0.25">
      <c r="B97" t="s">
        <v>42</v>
      </c>
      <c r="C97" s="3"/>
      <c r="D97" s="6"/>
    </row>
    <row r="98" spans="2:4" x14ac:dyDescent="0.25">
      <c r="B98" t="s">
        <v>43</v>
      </c>
      <c r="C98" s="3"/>
      <c r="D98" s="6"/>
    </row>
    <row r="99" spans="2:4" x14ac:dyDescent="0.25">
      <c r="D99" s="7" t="str">
        <f>IF(AND(SUM(D89:D98)&lt;1,SUM(D89:D98)&gt;0),"Sum av vekting skal være 100%",IF(SUM(D89:D98)&gt;1,"Sum av vekting skal være 100%",""))</f>
        <v/>
      </c>
    </row>
    <row r="101" spans="2:4" x14ac:dyDescent="0.25">
      <c r="B101" s="4" t="str">
        <f>"Underkriterier - "&amp;Tildelingskriterium_4&amp;" "&amp;"("&amp;TEXT(D50,"0%")&amp;")"</f>
        <v>Underkriterier -  (0%)</v>
      </c>
    </row>
    <row r="102" spans="2:4" x14ac:dyDescent="0.25">
      <c r="B102" s="9" t="str">
        <f>IF(OR(E50=0,E50="Nei"),"(Ingen underkriterier)","")</f>
        <v>(Ingen underkriterier)</v>
      </c>
    </row>
    <row r="103" spans="2:4" x14ac:dyDescent="0.25">
      <c r="C103" s="4" t="s">
        <v>45</v>
      </c>
      <c r="D103" s="8" t="s">
        <v>44</v>
      </c>
    </row>
    <row r="104" spans="2:4" x14ac:dyDescent="0.25">
      <c r="B104" t="s">
        <v>34</v>
      </c>
      <c r="C104" s="3"/>
      <c r="D104" s="6"/>
    </row>
    <row r="105" spans="2:4" x14ac:dyDescent="0.25">
      <c r="B105" t="s">
        <v>35</v>
      </c>
      <c r="C105" s="3"/>
      <c r="D105" s="6"/>
    </row>
    <row r="106" spans="2:4" x14ac:dyDescent="0.25">
      <c r="B106" t="s">
        <v>36</v>
      </c>
      <c r="C106" s="3"/>
      <c r="D106" s="6"/>
    </row>
    <row r="107" spans="2:4" x14ac:dyDescent="0.25">
      <c r="B107" t="s">
        <v>37</v>
      </c>
      <c r="C107" s="3"/>
      <c r="D107" s="6"/>
    </row>
    <row r="108" spans="2:4" x14ac:dyDescent="0.25">
      <c r="B108" t="s">
        <v>38</v>
      </c>
      <c r="C108" s="3"/>
      <c r="D108" s="6"/>
    </row>
    <row r="109" spans="2:4" x14ac:dyDescent="0.25">
      <c r="B109" t="s">
        <v>39</v>
      </c>
      <c r="C109" s="3"/>
      <c r="D109" s="6"/>
    </row>
    <row r="110" spans="2:4" x14ac:dyDescent="0.25">
      <c r="B110" t="s">
        <v>40</v>
      </c>
      <c r="C110" s="3"/>
      <c r="D110" s="6"/>
    </row>
    <row r="111" spans="2:4" x14ac:dyDescent="0.25">
      <c r="B111" t="s">
        <v>41</v>
      </c>
      <c r="C111" s="3"/>
      <c r="D111" s="6"/>
    </row>
    <row r="112" spans="2:4" x14ac:dyDescent="0.25">
      <c r="B112" t="s">
        <v>42</v>
      </c>
      <c r="C112" s="3"/>
      <c r="D112" s="6"/>
    </row>
    <row r="113" spans="2:4" x14ac:dyDescent="0.25">
      <c r="B113" t="s">
        <v>43</v>
      </c>
      <c r="C113" s="3"/>
      <c r="D113" s="6"/>
    </row>
    <row r="114" spans="2:4" x14ac:dyDescent="0.25">
      <c r="D114" s="7" t="str">
        <f>IF(AND(SUM(D104:D113)&lt;1,SUM(D104:D113)&gt;0),"Sum av vekting skal være 100%",IF(SUM(D104:D113)&gt;1,"Sum av vekting skal være 100%",""))</f>
        <v/>
      </c>
    </row>
    <row r="116" spans="2:4" x14ac:dyDescent="0.25">
      <c r="B116" s="4" t="str">
        <f>"Underkriterier - "&amp;Tildelingskriterium_5&amp;" "&amp;"("&amp;TEXT(D51,"0%")&amp;")"</f>
        <v>Underkriterier -  (0%)</v>
      </c>
    </row>
    <row r="117" spans="2:4" x14ac:dyDescent="0.25">
      <c r="B117" s="9" t="str">
        <f>IF(OR(E51=0,E51="Nei"),"(Ingen underkriterier)","")</f>
        <v>(Ingen underkriterier)</v>
      </c>
    </row>
    <row r="118" spans="2:4" x14ac:dyDescent="0.25">
      <c r="C118" s="4" t="s">
        <v>45</v>
      </c>
      <c r="D118" s="8" t="s">
        <v>44</v>
      </c>
    </row>
    <row r="119" spans="2:4" x14ac:dyDescent="0.25">
      <c r="B119" t="s">
        <v>34</v>
      </c>
      <c r="C119" s="3"/>
      <c r="D119" s="6"/>
    </row>
    <row r="120" spans="2:4" x14ac:dyDescent="0.25">
      <c r="B120" t="s">
        <v>35</v>
      </c>
      <c r="C120" s="3"/>
      <c r="D120" s="6"/>
    </row>
    <row r="121" spans="2:4" x14ac:dyDescent="0.25">
      <c r="B121" t="s">
        <v>36</v>
      </c>
      <c r="C121" s="3"/>
      <c r="D121" s="6"/>
    </row>
    <row r="122" spans="2:4" x14ac:dyDescent="0.25">
      <c r="B122" t="s">
        <v>37</v>
      </c>
      <c r="C122" s="3"/>
      <c r="D122" s="6"/>
    </row>
    <row r="123" spans="2:4" x14ac:dyDescent="0.25">
      <c r="B123" t="s">
        <v>38</v>
      </c>
      <c r="C123" s="3"/>
      <c r="D123" s="6"/>
    </row>
    <row r="124" spans="2:4" x14ac:dyDescent="0.25">
      <c r="B124" t="s">
        <v>39</v>
      </c>
      <c r="C124" s="3"/>
      <c r="D124" s="6"/>
    </row>
    <row r="125" spans="2:4" x14ac:dyDescent="0.25">
      <c r="B125" t="s">
        <v>40</v>
      </c>
      <c r="C125" s="3"/>
      <c r="D125" s="6"/>
    </row>
    <row r="126" spans="2:4" x14ac:dyDescent="0.25">
      <c r="B126" t="s">
        <v>41</v>
      </c>
      <c r="C126" s="3"/>
      <c r="D126" s="6"/>
    </row>
    <row r="127" spans="2:4" x14ac:dyDescent="0.25">
      <c r="B127" t="s">
        <v>42</v>
      </c>
      <c r="C127" s="3"/>
      <c r="D127" s="6"/>
    </row>
    <row r="128" spans="2:4" x14ac:dyDescent="0.25">
      <c r="B128" t="s">
        <v>43</v>
      </c>
      <c r="C128" s="3"/>
      <c r="D128" s="6"/>
    </row>
    <row r="129" spans="4:4" x14ac:dyDescent="0.25">
      <c r="D129" s="7" t="str">
        <f>IF(AND(SUM(D119:D128)&lt;1,SUM(D119:D128)&gt;0),"Sum av vekting skal være 100%",IF(SUM(D119:D128)&gt;1,"Sum av vekting skal være 100%",""))</f>
        <v/>
      </c>
    </row>
  </sheetData>
  <phoneticPr fontId="14" type="noConversion"/>
  <conditionalFormatting sqref="A58:XFD69">
    <cfRule type="expression" dxfId="547" priority="9">
      <formula>OR($E$47=0,$E$47="Nei")</formula>
    </cfRule>
  </conditionalFormatting>
  <conditionalFormatting sqref="A73:XFD84">
    <cfRule type="expression" dxfId="546" priority="8">
      <formula>OR($E$48=0,$E$48="Nei")</formula>
    </cfRule>
  </conditionalFormatting>
  <conditionalFormatting sqref="A88:XFD99">
    <cfRule type="expression" dxfId="545" priority="7">
      <formula>OR($E$49=0,$E$49="Nei")</formula>
    </cfRule>
  </conditionalFormatting>
  <conditionalFormatting sqref="A103:XFD114">
    <cfRule type="expression" dxfId="544" priority="6">
      <formula>OR($E$50=0,$E$50="Nei")</formula>
    </cfRule>
  </conditionalFormatting>
  <conditionalFormatting sqref="A118:XFD129">
    <cfRule type="expression" dxfId="543" priority="5">
      <formula>OR($E$51=0,$E$51="Nei")</formula>
    </cfRule>
  </conditionalFormatting>
  <conditionalFormatting sqref="A71:XFD72">
    <cfRule type="expression" dxfId="542" priority="4">
      <formula>$C$48=0</formula>
    </cfRule>
  </conditionalFormatting>
  <conditionalFormatting sqref="A86:XFD87">
    <cfRule type="expression" dxfId="541" priority="3">
      <formula>$C$49=0</formula>
    </cfRule>
  </conditionalFormatting>
  <conditionalFormatting sqref="A101:XFD102">
    <cfRule type="expression" dxfId="540" priority="2">
      <formula>$C$50=0</formula>
    </cfRule>
  </conditionalFormatting>
  <conditionalFormatting sqref="A116:XFD117">
    <cfRule type="expression" dxfId="539" priority="1">
      <formula>$C$51=0</formula>
    </cfRule>
  </conditionalFormatting>
  <dataValidations count="3">
    <dataValidation type="decimal" allowBlank="1" showInputMessage="1" showErrorMessage="1" sqref="D47:D51" xr:uid="{00000000-0002-0000-0200-000000000000}">
      <formula1>0</formula1>
      <formula2>1</formula2>
    </dataValidation>
    <dataValidation type="custom" showInputMessage="1" showErrorMessage="1" error="Første tildelingskriterium må alltid være pris._x000a__x000a_Skriv Pris for å komme videre." promptTitle="Pris" prompt="Første tildelingskriterium må alltid være pris." sqref="C47" xr:uid="{00000000-0002-0000-0200-000001000000}">
      <formula1>C47="Pris"</formula1>
    </dataValidation>
    <dataValidation allowBlank="1" showInputMessage="1" showErrorMessage="1" promptTitle="Pris" prompt="Første tildelingskriterium må alltid være pris." sqref="B71" xr:uid="{00000000-0002-0000-0200-000002000000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ErrorMessage="1" error="Velg alternativ fra nedtrekksmeny" xr:uid="{00000000-0002-0000-0200-000003000000}">
          <x14:formula1>
            <xm:f>VARIABLER!$B$12:$B$13</xm:f>
          </x14:formula1>
          <xm:sqref>E47:E51</xm:sqref>
        </x14:dataValidation>
        <x14:dataValidation type="list" showErrorMessage="1" errorTitle="Feil verdi" error="Velg fra skala fra nedtrekksmenyen" xr:uid="{00000000-0002-0000-0200-000004000000}">
          <x14:formula1>
            <xm:f>VARIABLER!$B$5:$B$6</xm:f>
          </x14:formula1>
          <xm:sqref>C36:C37</xm:sqref>
        </x14:dataValidation>
        <x14:dataValidation type="list" allowBlank="1" showErrorMessage="1" xr:uid="{00000000-0002-0000-0200-000005000000}">
          <x14:formula1>
            <xm:f>VARIABLER!$B$29:$B$30</xm:f>
          </x14:formula1>
          <xm:sqref>C41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</sheetPr>
  <dimension ref="B1:AF33"/>
  <sheetViews>
    <sheetView showGridLines="0" zoomScaleNormal="100" workbookViewId="0"/>
  </sheetViews>
  <sheetFormatPr baseColWidth="10" defaultRowHeight="15" x14ac:dyDescent="0.25"/>
  <cols>
    <col min="1" max="1" width="4.375" customWidth="1"/>
    <col min="2" max="3" width="22.25" customWidth="1"/>
    <col min="4" max="4" width="17.25" customWidth="1"/>
    <col min="5" max="5" width="17.25" hidden="1" customWidth="1"/>
    <col min="6" max="6" width="17.25" customWidth="1"/>
    <col min="7" max="7" width="17.25" hidden="1" customWidth="1"/>
    <col min="8" max="8" width="17.25" customWidth="1"/>
    <col min="9" max="9" width="17.25" hidden="1" customWidth="1"/>
    <col min="10" max="10" width="17.25" customWidth="1"/>
    <col min="11" max="11" width="17.25" hidden="1" customWidth="1"/>
    <col min="12" max="12" width="17.25" customWidth="1"/>
    <col min="13" max="13" width="17.25" hidden="1" customWidth="1"/>
    <col min="14" max="14" width="17.25" customWidth="1"/>
    <col min="15" max="15" width="17.25" hidden="1" customWidth="1"/>
    <col min="16" max="16" width="17.25" customWidth="1"/>
    <col min="17" max="17" width="17.25" hidden="1" customWidth="1"/>
    <col min="18" max="18" width="17.25" customWidth="1"/>
    <col min="19" max="19" width="19" hidden="1" customWidth="1"/>
    <col min="20" max="20" width="17.25" customWidth="1"/>
    <col min="21" max="21" width="12.75" hidden="1" customWidth="1"/>
    <col min="22" max="22" width="17.25" customWidth="1"/>
    <col min="23" max="23" width="16.5" hidden="1" customWidth="1"/>
    <col min="24" max="24" width="17.75" customWidth="1"/>
    <col min="25" max="25" width="14.25" hidden="1" customWidth="1"/>
    <col min="26" max="26" width="18.125" customWidth="1"/>
    <col min="27" max="27" width="13.75" hidden="1" customWidth="1"/>
    <col min="28" max="28" width="17.75" customWidth="1"/>
    <col min="29" max="29" width="13.625" hidden="1" customWidth="1"/>
    <col min="30" max="30" width="17.625" customWidth="1"/>
    <col min="31" max="31" width="13.625" hidden="1" customWidth="1"/>
    <col min="32" max="32" width="18" customWidth="1"/>
  </cols>
  <sheetData>
    <row r="1" spans="2:32" ht="33.75" x14ac:dyDescent="0.5">
      <c r="B1" s="2" t="str">
        <f>IF(Tildelingskriterium_1=0,"IKKE I BRUK","EVALUERING AV "&amp;UPPER(Tildelingskriterium_1)&amp;" ("&amp;TEXT(INFORMASJON!D47,"0%")&amp;")")</f>
        <v>EVALUERING AV PRIS (0%)</v>
      </c>
      <c r="C1" s="2"/>
    </row>
    <row r="4" spans="2:32" x14ac:dyDescent="0.25">
      <c r="B4" s="12" t="str">
        <f>IF(INFORMASJON!E47="Nei","Tildelingskriterium","Underkriterium")</f>
        <v>Underkriterium</v>
      </c>
      <c r="C4" s="12"/>
      <c r="D4" s="14">
        <f>Tilbud_1</f>
        <v>0</v>
      </c>
      <c r="E4" s="14"/>
      <c r="F4" s="14">
        <f>Tilbud_2</f>
        <v>0</v>
      </c>
      <c r="G4" s="14"/>
      <c r="H4" s="14">
        <f>Tilbud_3</f>
        <v>0</v>
      </c>
      <c r="I4" s="14"/>
      <c r="J4" s="14">
        <f>Tilbud_4</f>
        <v>0</v>
      </c>
      <c r="K4" s="14"/>
      <c r="L4" s="14">
        <f>Tilbud_5</f>
        <v>0</v>
      </c>
      <c r="M4" s="14"/>
      <c r="N4" s="14">
        <f>Tilbud_6</f>
        <v>0</v>
      </c>
      <c r="O4" s="14"/>
      <c r="P4" s="14">
        <f>Tilbud_7</f>
        <v>0</v>
      </c>
      <c r="Q4" s="14"/>
      <c r="R4" s="14">
        <f>Tilbud_8</f>
        <v>0</v>
      </c>
      <c r="S4" s="14"/>
      <c r="T4" s="14">
        <f>Tilbud_9</f>
        <v>0</v>
      </c>
      <c r="U4" s="14"/>
      <c r="V4" s="14">
        <f>Tilbud_10</f>
        <v>0</v>
      </c>
      <c r="W4" s="14"/>
      <c r="X4" s="14">
        <f>Tilbud_11</f>
        <v>0</v>
      </c>
      <c r="Y4" s="14"/>
      <c r="Z4" s="14">
        <f>Tilbud_12</f>
        <v>0</v>
      </c>
      <c r="AA4" s="14"/>
      <c r="AB4" s="14">
        <f>Tilbud_13</f>
        <v>0</v>
      </c>
      <c r="AC4" s="14"/>
      <c r="AD4" s="14">
        <f>Tilbud_14</f>
        <v>0</v>
      </c>
      <c r="AE4" s="14"/>
      <c r="AF4" s="14">
        <f>Tilbud_15</f>
        <v>0</v>
      </c>
    </row>
    <row r="5" spans="2:32" ht="22.5" customHeight="1" x14ac:dyDescent="0.25">
      <c r="B5" s="48">
        <f>IF(INFORMASJON!E47="Nei",Tildelingskriterium_1,INFORMASJON!C59)</f>
        <v>0</v>
      </c>
      <c r="C5" s="11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</row>
    <row r="6" spans="2:32" ht="18.75" customHeight="1" x14ac:dyDescent="0.3">
      <c r="B6" s="11" t="s">
        <v>51</v>
      </c>
      <c r="C6" s="11"/>
      <c r="D6" s="41" t="str">
        <f>IF(ISBLANK(D5),"",IF(Prismod=1,MAXA(Makspoeng*(1-((D5-Lav_U1)/Lav_U1)),0),Makspoeng*Lav_U1/D5))</f>
        <v/>
      </c>
      <c r="E6" s="41"/>
      <c r="F6" s="41" t="str">
        <f>IF(ISBLANK(F5),"",IF(Prismod=1,MAXA(Makspoeng*(1-((F5-Lav_U1)/Lav_U1)),0),Makspoeng*Lav_U1/F5))</f>
        <v/>
      </c>
      <c r="G6" s="41" t="str">
        <f t="shared" ref="G6" si="0">IF(ISBLANK(G5),"",IF(Makspoeng*(1-(G5-Lav_U1)/Lav_U1)&lt;0,0,Makspoeng*(1-(G5-Lav_U1)/Lav_U1)))</f>
        <v/>
      </c>
      <c r="H6" s="41" t="str">
        <f>IF(ISBLANK(H5),"",IF(Prismod=1,MAXA(Makspoeng*(1-((H5-Lav_U1)/Lav_U1)),0),Makspoeng*Lav_U1/H5))</f>
        <v/>
      </c>
      <c r="I6" s="41"/>
      <c r="J6" s="41" t="str">
        <f t="shared" ref="J6:V6" si="1">IF(ISBLANK(J5),"",IF(Prismod=1,MAXA(Makspoeng*(1-((J5-Lav_U1)/Lav_U1)),0),Makspoeng*Lav_U1/J5))</f>
        <v/>
      </c>
      <c r="K6" s="41" t="str">
        <f t="shared" si="1"/>
        <v/>
      </c>
      <c r="L6" s="41" t="str">
        <f t="shared" si="1"/>
        <v/>
      </c>
      <c r="M6" s="41" t="str">
        <f t="shared" si="1"/>
        <v/>
      </c>
      <c r="N6" s="41" t="str">
        <f t="shared" si="1"/>
        <v/>
      </c>
      <c r="O6" s="41" t="str">
        <f t="shared" si="1"/>
        <v/>
      </c>
      <c r="P6" s="41" t="str">
        <f t="shared" si="1"/>
        <v/>
      </c>
      <c r="Q6" s="41" t="str">
        <f t="shared" si="1"/>
        <v/>
      </c>
      <c r="R6" s="41" t="str">
        <f t="shared" si="1"/>
        <v/>
      </c>
      <c r="S6" s="41" t="str">
        <f t="shared" si="1"/>
        <v/>
      </c>
      <c r="T6" s="41" t="str">
        <f t="shared" si="1"/>
        <v/>
      </c>
      <c r="U6" s="41" t="str">
        <f t="shared" si="1"/>
        <v/>
      </c>
      <c r="V6" s="41" t="str">
        <f t="shared" si="1"/>
        <v/>
      </c>
      <c r="W6" s="41" t="str">
        <f t="shared" ref="W6:Z6" si="2">IF(ISBLANK(W5),"",IF(Prismod=1,MAXA(Makspoeng*(1-((W5-Lav_U1)/Lav_U1)),0),Makspoeng*Lav_U1/W5))</f>
        <v/>
      </c>
      <c r="X6" s="41" t="str">
        <f t="shared" si="2"/>
        <v/>
      </c>
      <c r="Y6" s="41" t="str">
        <f t="shared" si="2"/>
        <v/>
      </c>
      <c r="Z6" s="41" t="str">
        <f t="shared" si="2"/>
        <v/>
      </c>
      <c r="AA6" s="41" t="str">
        <f>IF(ISBLANK(AA5),"",IF(Prismod=1,MAXA(Makspoeng*(1-((AA5-Lav_U1)/Lav_U1)),0),Makspoeng*Lav_U1/AA5))</f>
        <v/>
      </c>
      <c r="AB6" s="41" t="str">
        <f t="shared" ref="AB6:AF6" si="3">IF(ISBLANK(AB5),"",IF(Prismod=1,MAXA(Makspoeng*(1-((AB5-Lav_U1)/Lav_U1)),0),Makspoeng*Lav_U1/AB5))</f>
        <v/>
      </c>
      <c r="AC6" s="41" t="str">
        <f t="shared" si="3"/>
        <v/>
      </c>
      <c r="AD6" s="41" t="str">
        <f t="shared" si="3"/>
        <v/>
      </c>
      <c r="AE6" s="41" t="str">
        <f t="shared" si="3"/>
        <v/>
      </c>
      <c r="AF6" s="41" t="str">
        <f t="shared" si="3"/>
        <v/>
      </c>
    </row>
    <row r="7" spans="2:32" ht="5.25" customHeight="1" x14ac:dyDescent="0.25"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</row>
    <row r="8" spans="2:32" ht="22.5" customHeight="1" x14ac:dyDescent="0.25">
      <c r="B8" s="48">
        <f>INFORMASJON!C60</f>
        <v>0</v>
      </c>
      <c r="C8" s="11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</row>
    <row r="9" spans="2:32" ht="22.5" customHeight="1" x14ac:dyDescent="0.3">
      <c r="B9" s="11" t="s">
        <v>51</v>
      </c>
      <c r="C9" s="11"/>
      <c r="D9" s="41" t="str">
        <f>IF(ISBLANK(D8),"",IF(Prismod=1,MAXA(Makspoeng*(1-((D8-Lav_U2)/Lav_U2)),0),Makspoeng*Lav_U2/D8))</f>
        <v/>
      </c>
      <c r="E9" s="41"/>
      <c r="F9" s="41" t="str">
        <f t="shared" ref="F9:U9" si="4">IF(ISBLANK(F8),"",IF(Prismod=1,MAXA(Makspoeng*(1-((F8-Lav_U2)/Lav_U2)),0),Makspoeng*Lav_U2/F8))</f>
        <v/>
      </c>
      <c r="G9" s="41" t="str">
        <f t="shared" si="4"/>
        <v/>
      </c>
      <c r="H9" s="41" t="str">
        <f t="shared" si="4"/>
        <v/>
      </c>
      <c r="I9" s="41" t="str">
        <f t="shared" si="4"/>
        <v/>
      </c>
      <c r="J9" s="41" t="str">
        <f t="shared" si="4"/>
        <v/>
      </c>
      <c r="K9" s="41" t="str">
        <f t="shared" si="4"/>
        <v/>
      </c>
      <c r="L9" s="41" t="str">
        <f t="shared" si="4"/>
        <v/>
      </c>
      <c r="M9" s="41" t="str">
        <f t="shared" si="4"/>
        <v/>
      </c>
      <c r="N9" s="41" t="str">
        <f t="shared" si="4"/>
        <v/>
      </c>
      <c r="O9" s="41" t="str">
        <f t="shared" si="4"/>
        <v/>
      </c>
      <c r="P9" s="41" t="str">
        <f t="shared" si="4"/>
        <v/>
      </c>
      <c r="Q9" s="41" t="str">
        <f t="shared" si="4"/>
        <v/>
      </c>
      <c r="R9" s="41" t="str">
        <f t="shared" si="4"/>
        <v/>
      </c>
      <c r="S9" s="41" t="str">
        <f t="shared" si="4"/>
        <v/>
      </c>
      <c r="T9" s="41" t="str">
        <f t="shared" si="4"/>
        <v/>
      </c>
      <c r="U9" s="41" t="str">
        <f t="shared" si="4"/>
        <v/>
      </c>
      <c r="V9" s="41" t="str">
        <f>IF(ISBLANK(V8),"",IF(Prismod=1,MAXA(Makspoeng*(1-((V8-Lav_U2)/Lav_U2)),0),Makspoeng*Lav_U2/V8))</f>
        <v/>
      </c>
      <c r="W9" s="41" t="str">
        <f t="shared" ref="W9:Y9" si="5">IF(ISBLANK(W8),"",IF(Prismod=1,MAXA(Makspoeng*(1-((W8-Lav_U2)/Lav_U2)),0),Makspoeng*Lav_U2/W8))</f>
        <v/>
      </c>
      <c r="X9" s="41" t="str">
        <f>IF(ISBLANK(X8),"",IF(Prismod=1,MAXA(Makspoeng*(1-((X8-Lav_U2)/Lav_U2)),0),Makspoeng*Lav_U2/X8))</f>
        <v/>
      </c>
      <c r="Y9" s="41" t="str">
        <f t="shared" si="5"/>
        <v/>
      </c>
      <c r="Z9" s="41" t="str">
        <f>IF(ISBLANK(Z8),"",IF(Prismod=1,MAXA(Makspoeng*(1-((Z8-Lav_U2)/Lav_U2)),0),Makspoeng*Lav_U2/Z8))</f>
        <v/>
      </c>
      <c r="AA9" s="41" t="str">
        <f t="shared" ref="AA9:AF9" si="6">IF(ISBLANK(AA8),"",IF(Prismod=1,MAXA(Makspoeng*(1-((AA8-Lav_U2)/Lav_U2)),0),Makspoeng*Lav_U2/AA8))</f>
        <v/>
      </c>
      <c r="AB9" s="41" t="str">
        <f>IF(ISBLANK(AB8),"",IF(Prismod=1,MAXA(Makspoeng*(1-((AB8-Lav_U2)/Lav_U2)),0),Makspoeng*Lav_U2/AB8))</f>
        <v/>
      </c>
      <c r="AC9" s="41" t="str">
        <f t="shared" si="6"/>
        <v/>
      </c>
      <c r="AD9" s="41" t="str">
        <f t="shared" si="6"/>
        <v/>
      </c>
      <c r="AE9" s="41" t="str">
        <f t="shared" si="6"/>
        <v/>
      </c>
      <c r="AF9" s="41" t="str">
        <f t="shared" si="6"/>
        <v/>
      </c>
    </row>
    <row r="10" spans="2:32" ht="5.25" customHeight="1" x14ac:dyDescent="0.25"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</row>
    <row r="11" spans="2:32" ht="22.5" customHeight="1" x14ac:dyDescent="0.25">
      <c r="B11" s="48">
        <f>INFORMASJON!C61</f>
        <v>0</v>
      </c>
      <c r="C11" s="11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</row>
    <row r="12" spans="2:32" ht="22.5" customHeight="1" x14ac:dyDescent="0.3">
      <c r="B12" s="11" t="s">
        <v>51</v>
      </c>
      <c r="C12" s="11"/>
      <c r="D12" s="41" t="str">
        <f>IF(ISBLANK(D11),"",IF(Prismod=1,MAXA(Makspoeng*(1-((D11-Lav_U3)/Lav_U3)),0),Makspoeng*Lav_U3/D11))</f>
        <v/>
      </c>
      <c r="E12" s="41"/>
      <c r="F12" s="41" t="str">
        <f t="shared" ref="F12:V12" si="7">IF(ISBLANK(F11),"",IF(Prismod=1,MAXA(Makspoeng*(1-((F11-Lav_U3)/Lav_U3)),0),Makspoeng*Lav_U3/F11))</f>
        <v/>
      </c>
      <c r="G12" s="41" t="str">
        <f t="shared" si="7"/>
        <v/>
      </c>
      <c r="H12" s="41" t="str">
        <f t="shared" si="7"/>
        <v/>
      </c>
      <c r="I12" s="41" t="str">
        <f t="shared" si="7"/>
        <v/>
      </c>
      <c r="J12" s="41" t="str">
        <f t="shared" si="7"/>
        <v/>
      </c>
      <c r="K12" s="41" t="str">
        <f t="shared" si="7"/>
        <v/>
      </c>
      <c r="L12" s="41" t="str">
        <f t="shared" si="7"/>
        <v/>
      </c>
      <c r="M12" s="41" t="str">
        <f t="shared" si="7"/>
        <v/>
      </c>
      <c r="N12" s="41" t="str">
        <f t="shared" si="7"/>
        <v/>
      </c>
      <c r="O12" s="41" t="str">
        <f t="shared" si="7"/>
        <v/>
      </c>
      <c r="P12" s="41" t="str">
        <f t="shared" si="7"/>
        <v/>
      </c>
      <c r="Q12" s="41" t="str">
        <f t="shared" si="7"/>
        <v/>
      </c>
      <c r="R12" s="41" t="str">
        <f t="shared" si="7"/>
        <v/>
      </c>
      <c r="S12" s="41" t="str">
        <f t="shared" si="7"/>
        <v/>
      </c>
      <c r="T12" s="41" t="str">
        <f t="shared" si="7"/>
        <v/>
      </c>
      <c r="U12" s="41" t="str">
        <f t="shared" si="7"/>
        <v/>
      </c>
      <c r="V12" s="41" t="str">
        <f t="shared" si="7"/>
        <v/>
      </c>
      <c r="W12" s="41" t="str">
        <f t="shared" ref="W12:Z12" si="8">IF(ISBLANK(W11),"",IF(Prismod=1,MAXA(Makspoeng*(1-((W11-Lav_U3)/Lav_U3)),0),Makspoeng*Lav_U3/W11))</f>
        <v/>
      </c>
      <c r="X12" s="41" t="str">
        <f t="shared" si="8"/>
        <v/>
      </c>
      <c r="Y12" s="41" t="str">
        <f t="shared" si="8"/>
        <v/>
      </c>
      <c r="Z12" s="41" t="str">
        <f t="shared" si="8"/>
        <v/>
      </c>
      <c r="AA12" s="41" t="str">
        <f t="shared" ref="AA12:AF12" si="9">IF(ISBLANK(AA11),"",IF(Prismod=1,MAXA(Makspoeng*(1-((AA11-Lav_U3)/Lav_U3)),0),Makspoeng*Lav_U3/AA11))</f>
        <v/>
      </c>
      <c r="AB12" s="41" t="str">
        <f t="shared" si="9"/>
        <v/>
      </c>
      <c r="AC12" s="41" t="str">
        <f t="shared" si="9"/>
        <v/>
      </c>
      <c r="AD12" s="41" t="str">
        <f t="shared" si="9"/>
        <v/>
      </c>
      <c r="AE12" s="41" t="str">
        <f t="shared" si="9"/>
        <v/>
      </c>
      <c r="AF12" s="41" t="str">
        <f t="shared" si="9"/>
        <v/>
      </c>
    </row>
    <row r="13" spans="2:32" ht="5.25" customHeight="1" x14ac:dyDescent="0.25"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</row>
    <row r="14" spans="2:32" ht="22.5" customHeight="1" x14ac:dyDescent="0.25">
      <c r="B14" s="48">
        <f>INFORMASJON!C62</f>
        <v>0</v>
      </c>
      <c r="C14" s="11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</row>
    <row r="15" spans="2:32" ht="22.5" customHeight="1" x14ac:dyDescent="0.3">
      <c r="B15" s="11" t="s">
        <v>51</v>
      </c>
      <c r="C15" s="11"/>
      <c r="D15" s="41" t="str">
        <f>IF(ISBLANK(D14),"",IF(Prismod=1,MAXA(Makspoeng*(1-((D14-Lav_U4)/Lav_U4)),0),Makspoeng*Lav_U4/D14))</f>
        <v/>
      </c>
      <c r="E15" s="41"/>
      <c r="F15" s="41" t="str">
        <f t="shared" ref="F15:V15" si="10">IF(ISBLANK(F14),"",IF(Prismod=1,MAXA(Makspoeng*(1-((F14-Lav_U4)/Lav_U4)),0),Makspoeng*Lav_U4/F14))</f>
        <v/>
      </c>
      <c r="G15" s="41" t="str">
        <f t="shared" si="10"/>
        <v/>
      </c>
      <c r="H15" s="41" t="str">
        <f t="shared" si="10"/>
        <v/>
      </c>
      <c r="I15" s="41" t="str">
        <f t="shared" si="10"/>
        <v/>
      </c>
      <c r="J15" s="41" t="str">
        <f t="shared" si="10"/>
        <v/>
      </c>
      <c r="K15" s="41" t="str">
        <f t="shared" si="10"/>
        <v/>
      </c>
      <c r="L15" s="41" t="str">
        <f t="shared" si="10"/>
        <v/>
      </c>
      <c r="M15" s="41" t="str">
        <f t="shared" si="10"/>
        <v/>
      </c>
      <c r="N15" s="41" t="str">
        <f t="shared" si="10"/>
        <v/>
      </c>
      <c r="O15" s="41" t="str">
        <f t="shared" si="10"/>
        <v/>
      </c>
      <c r="P15" s="41" t="str">
        <f t="shared" si="10"/>
        <v/>
      </c>
      <c r="Q15" s="41" t="str">
        <f t="shared" si="10"/>
        <v/>
      </c>
      <c r="R15" s="41" t="str">
        <f t="shared" si="10"/>
        <v/>
      </c>
      <c r="S15" s="41" t="str">
        <f t="shared" si="10"/>
        <v/>
      </c>
      <c r="T15" s="41" t="str">
        <f t="shared" si="10"/>
        <v/>
      </c>
      <c r="U15" s="41" t="str">
        <f t="shared" si="10"/>
        <v/>
      </c>
      <c r="V15" s="41" t="str">
        <f t="shared" si="10"/>
        <v/>
      </c>
      <c r="W15" s="41" t="str">
        <f t="shared" ref="W15:Z15" si="11">IF(ISBLANK(W14),"",IF(Prismod=1,MAXA(Makspoeng*(1-((W14-Lav_U4)/Lav_U4)),0),Makspoeng*Lav_U4/W14))</f>
        <v/>
      </c>
      <c r="X15" s="41" t="str">
        <f t="shared" si="11"/>
        <v/>
      </c>
      <c r="Y15" s="41" t="str">
        <f t="shared" si="11"/>
        <v/>
      </c>
      <c r="Z15" s="41" t="str">
        <f t="shared" si="11"/>
        <v/>
      </c>
      <c r="AA15" s="41" t="str">
        <f t="shared" ref="AA15:AF15" si="12">IF(ISBLANK(AA14),"",IF(Prismod=1,MAXA(Makspoeng*(1-((AA14-Lav_U4)/Lav_U4)),0),Makspoeng*Lav_U4/AA14))</f>
        <v/>
      </c>
      <c r="AB15" s="41" t="str">
        <f t="shared" si="12"/>
        <v/>
      </c>
      <c r="AC15" s="41" t="str">
        <f t="shared" si="12"/>
        <v/>
      </c>
      <c r="AD15" s="41" t="str">
        <f t="shared" si="12"/>
        <v/>
      </c>
      <c r="AE15" s="41" t="str">
        <f t="shared" si="12"/>
        <v/>
      </c>
      <c r="AF15" s="41" t="str">
        <f t="shared" si="12"/>
        <v/>
      </c>
    </row>
    <row r="16" spans="2:32" ht="5.25" customHeight="1" x14ac:dyDescent="0.25"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</row>
    <row r="17" spans="2:32" ht="22.5" customHeight="1" x14ac:dyDescent="0.25">
      <c r="B17" s="48">
        <f>INFORMASJON!C63</f>
        <v>0</v>
      </c>
      <c r="C17" s="11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</row>
    <row r="18" spans="2:32" ht="22.5" customHeight="1" x14ac:dyDescent="0.3">
      <c r="B18" s="11" t="s">
        <v>51</v>
      </c>
      <c r="C18" s="11"/>
      <c r="D18" s="41" t="str">
        <f>IF(ISBLANK(D17),"",IF(Prismod=1,MAXA(Makspoeng*(1-((D17-Lav_U5)/Lav_U5)),0),Makspoeng*Lav_U5/D17))</f>
        <v/>
      </c>
      <c r="E18" s="41"/>
      <c r="F18" s="41" t="str">
        <f t="shared" ref="F18:V18" si="13">IF(ISBLANK(F17),"",IF(Prismod=1,MAXA(Makspoeng*(1-((F17-Lav_U5)/Lav_U5)),0),Makspoeng*Lav_U5/F17))</f>
        <v/>
      </c>
      <c r="G18" s="41" t="str">
        <f t="shared" si="13"/>
        <v/>
      </c>
      <c r="H18" s="41" t="str">
        <f t="shared" si="13"/>
        <v/>
      </c>
      <c r="I18" s="41" t="str">
        <f t="shared" si="13"/>
        <v/>
      </c>
      <c r="J18" s="41" t="str">
        <f t="shared" si="13"/>
        <v/>
      </c>
      <c r="K18" s="41" t="str">
        <f t="shared" si="13"/>
        <v/>
      </c>
      <c r="L18" s="41" t="str">
        <f t="shared" si="13"/>
        <v/>
      </c>
      <c r="M18" s="41" t="str">
        <f t="shared" si="13"/>
        <v/>
      </c>
      <c r="N18" s="41" t="str">
        <f t="shared" si="13"/>
        <v/>
      </c>
      <c r="O18" s="41" t="str">
        <f t="shared" si="13"/>
        <v/>
      </c>
      <c r="P18" s="41" t="str">
        <f t="shared" si="13"/>
        <v/>
      </c>
      <c r="Q18" s="41" t="str">
        <f t="shared" si="13"/>
        <v/>
      </c>
      <c r="R18" s="41" t="str">
        <f t="shared" si="13"/>
        <v/>
      </c>
      <c r="S18" s="41" t="str">
        <f t="shared" si="13"/>
        <v/>
      </c>
      <c r="T18" s="41" t="str">
        <f t="shared" si="13"/>
        <v/>
      </c>
      <c r="U18" s="41" t="str">
        <f t="shared" si="13"/>
        <v/>
      </c>
      <c r="V18" s="41" t="str">
        <f t="shared" si="13"/>
        <v/>
      </c>
      <c r="W18" s="41" t="str">
        <f t="shared" ref="W18:Z18" si="14">IF(ISBLANK(W17),"",IF(Prismod=1,MAXA(Makspoeng*(1-((W17-Lav_U5)/Lav_U5)),0),Makspoeng*Lav_U5/W17))</f>
        <v/>
      </c>
      <c r="X18" s="41" t="str">
        <f t="shared" si="14"/>
        <v/>
      </c>
      <c r="Y18" s="41" t="str">
        <f t="shared" si="14"/>
        <v/>
      </c>
      <c r="Z18" s="41" t="str">
        <f t="shared" si="14"/>
        <v/>
      </c>
      <c r="AA18" s="41" t="str">
        <f t="shared" ref="AA18:AF18" si="15">IF(ISBLANK(AA17),"",IF(Prismod=1,MAXA(Makspoeng*(1-((AA17-Lav_U5)/Lav_U5)),0),Makspoeng*Lav_U5/AA17))</f>
        <v/>
      </c>
      <c r="AB18" s="41" t="str">
        <f t="shared" si="15"/>
        <v/>
      </c>
      <c r="AC18" s="41" t="str">
        <f t="shared" si="15"/>
        <v/>
      </c>
      <c r="AD18" s="41" t="str">
        <f t="shared" si="15"/>
        <v/>
      </c>
      <c r="AE18" s="41" t="str">
        <f t="shared" si="15"/>
        <v/>
      </c>
      <c r="AF18" s="41" t="str">
        <f t="shared" si="15"/>
        <v/>
      </c>
    </row>
    <row r="19" spans="2:32" ht="5.25" customHeight="1" x14ac:dyDescent="0.25"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</row>
    <row r="20" spans="2:32" ht="22.5" customHeight="1" x14ac:dyDescent="0.25">
      <c r="B20" s="48">
        <f>INFORMASJON!C64</f>
        <v>0</v>
      </c>
      <c r="C20" s="11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</row>
    <row r="21" spans="2:32" ht="22.5" customHeight="1" x14ac:dyDescent="0.3">
      <c r="B21" s="11" t="s">
        <v>51</v>
      </c>
      <c r="C21" s="11"/>
      <c r="D21" s="41" t="str">
        <f>IF(ISBLANK(D20),"",IF(Prismod=1,MAXA(Makspoeng*(1-((D20-Lav_U6)/Lav_U6)),0),Makspoeng*Lav_U6/D20))</f>
        <v/>
      </c>
      <c r="E21" s="41"/>
      <c r="F21" s="41" t="str">
        <f t="shared" ref="F21:V21" si="16">IF(ISBLANK(F20),"",IF(Prismod=1,MAXA(Makspoeng*(1-((F20-Lav_U6)/Lav_U6)),0),Makspoeng*Lav_U6/F20))</f>
        <v/>
      </c>
      <c r="G21" s="41" t="str">
        <f t="shared" si="16"/>
        <v/>
      </c>
      <c r="H21" s="41" t="str">
        <f t="shared" si="16"/>
        <v/>
      </c>
      <c r="I21" s="41" t="str">
        <f t="shared" si="16"/>
        <v/>
      </c>
      <c r="J21" s="41" t="str">
        <f t="shared" si="16"/>
        <v/>
      </c>
      <c r="K21" s="41" t="str">
        <f t="shared" si="16"/>
        <v/>
      </c>
      <c r="L21" s="41" t="str">
        <f t="shared" si="16"/>
        <v/>
      </c>
      <c r="M21" s="41" t="str">
        <f t="shared" si="16"/>
        <v/>
      </c>
      <c r="N21" s="41" t="str">
        <f t="shared" si="16"/>
        <v/>
      </c>
      <c r="O21" s="41" t="str">
        <f t="shared" si="16"/>
        <v/>
      </c>
      <c r="P21" s="41" t="str">
        <f t="shared" si="16"/>
        <v/>
      </c>
      <c r="Q21" s="41" t="str">
        <f t="shared" si="16"/>
        <v/>
      </c>
      <c r="R21" s="41" t="str">
        <f t="shared" si="16"/>
        <v/>
      </c>
      <c r="S21" s="41" t="str">
        <f t="shared" si="16"/>
        <v/>
      </c>
      <c r="T21" s="41" t="str">
        <f t="shared" si="16"/>
        <v/>
      </c>
      <c r="U21" s="41" t="str">
        <f t="shared" si="16"/>
        <v/>
      </c>
      <c r="V21" s="41" t="str">
        <f t="shared" si="16"/>
        <v/>
      </c>
      <c r="W21" s="41" t="str">
        <f t="shared" ref="W21:Z21" si="17">IF(ISBLANK(W20),"",IF(Prismod=1,MAXA(Makspoeng*(1-((W20-Lav_U6)/Lav_U6)),0),Makspoeng*Lav_U6/W20))</f>
        <v/>
      </c>
      <c r="X21" s="41" t="str">
        <f t="shared" si="17"/>
        <v/>
      </c>
      <c r="Y21" s="41" t="str">
        <f t="shared" si="17"/>
        <v/>
      </c>
      <c r="Z21" s="41" t="str">
        <f t="shared" si="17"/>
        <v/>
      </c>
      <c r="AA21" s="41" t="str">
        <f t="shared" ref="AA21:AF21" si="18">IF(ISBLANK(AA20),"",IF(Prismod=1,MAXA(Makspoeng*(1-((AA20-Lav_U6)/Lav_U6)),0),Makspoeng*Lav_U6/AA20))</f>
        <v/>
      </c>
      <c r="AB21" s="41" t="str">
        <f t="shared" si="18"/>
        <v/>
      </c>
      <c r="AC21" s="41" t="str">
        <f t="shared" si="18"/>
        <v/>
      </c>
      <c r="AD21" s="41" t="str">
        <f t="shared" si="18"/>
        <v/>
      </c>
      <c r="AE21" s="41" t="str">
        <f t="shared" si="18"/>
        <v/>
      </c>
      <c r="AF21" s="41" t="str">
        <f t="shared" si="18"/>
        <v/>
      </c>
    </row>
    <row r="22" spans="2:32" ht="5.25" customHeight="1" x14ac:dyDescent="0.25"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</row>
    <row r="23" spans="2:32" ht="22.5" customHeight="1" x14ac:dyDescent="0.25">
      <c r="B23" s="48">
        <f>INFORMASJON!C65</f>
        <v>0</v>
      </c>
      <c r="C23" s="11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</row>
    <row r="24" spans="2:32" ht="22.5" customHeight="1" x14ac:dyDescent="0.3">
      <c r="B24" s="11" t="s">
        <v>51</v>
      </c>
      <c r="C24" s="11"/>
      <c r="D24" s="41" t="str">
        <f>IF(ISBLANK(D23),"",IF(Prismod=1,MAXA(Makspoeng*(1-((D23-Lav_U7)/Lav_U7)),0),Makspoeng*Lav_U7/D23))</f>
        <v/>
      </c>
      <c r="E24" s="41"/>
      <c r="F24" s="41" t="str">
        <f t="shared" ref="F24:V24" si="19">IF(ISBLANK(F23),"",IF(Prismod=1,MAXA(Makspoeng*(1-((F23-Lav_U7)/Lav_U7)),0),Makspoeng*Lav_U7/F23))</f>
        <v/>
      </c>
      <c r="G24" s="41" t="str">
        <f t="shared" si="19"/>
        <v/>
      </c>
      <c r="H24" s="41" t="str">
        <f t="shared" si="19"/>
        <v/>
      </c>
      <c r="I24" s="41" t="str">
        <f t="shared" si="19"/>
        <v/>
      </c>
      <c r="J24" s="41" t="str">
        <f t="shared" si="19"/>
        <v/>
      </c>
      <c r="K24" s="41" t="str">
        <f t="shared" si="19"/>
        <v/>
      </c>
      <c r="L24" s="41" t="str">
        <f t="shared" si="19"/>
        <v/>
      </c>
      <c r="M24" s="41" t="str">
        <f t="shared" si="19"/>
        <v/>
      </c>
      <c r="N24" s="41" t="str">
        <f t="shared" si="19"/>
        <v/>
      </c>
      <c r="O24" s="41" t="str">
        <f t="shared" si="19"/>
        <v/>
      </c>
      <c r="P24" s="41" t="str">
        <f t="shared" si="19"/>
        <v/>
      </c>
      <c r="Q24" s="41" t="str">
        <f t="shared" si="19"/>
        <v/>
      </c>
      <c r="R24" s="41" t="str">
        <f t="shared" si="19"/>
        <v/>
      </c>
      <c r="S24" s="41" t="str">
        <f t="shared" si="19"/>
        <v/>
      </c>
      <c r="T24" s="41" t="str">
        <f t="shared" si="19"/>
        <v/>
      </c>
      <c r="U24" s="41" t="str">
        <f t="shared" si="19"/>
        <v/>
      </c>
      <c r="V24" s="41" t="str">
        <f t="shared" si="19"/>
        <v/>
      </c>
      <c r="W24" s="41" t="str">
        <f t="shared" ref="W24:Z24" si="20">IF(ISBLANK(W23),"",IF(Prismod=1,MAXA(Makspoeng*(1-((W23-Lav_U7)/Lav_U7)),0),Makspoeng*Lav_U7/W23))</f>
        <v/>
      </c>
      <c r="X24" s="41" t="str">
        <f t="shared" si="20"/>
        <v/>
      </c>
      <c r="Y24" s="41" t="str">
        <f t="shared" si="20"/>
        <v/>
      </c>
      <c r="Z24" s="41" t="str">
        <f t="shared" si="20"/>
        <v/>
      </c>
      <c r="AA24" s="41" t="str">
        <f t="shared" ref="AA24:AF24" si="21">IF(ISBLANK(AA23),"",IF(Prismod=1,MAXA(Makspoeng*(1-((AA23-Lav_U7)/Lav_U7)),0),Makspoeng*Lav_U7/AA23))</f>
        <v/>
      </c>
      <c r="AB24" s="41" t="str">
        <f t="shared" si="21"/>
        <v/>
      </c>
      <c r="AC24" s="41" t="str">
        <f t="shared" si="21"/>
        <v/>
      </c>
      <c r="AD24" s="41" t="str">
        <f t="shared" si="21"/>
        <v/>
      </c>
      <c r="AE24" s="41" t="str">
        <f t="shared" si="21"/>
        <v/>
      </c>
      <c r="AF24" s="41" t="str">
        <f t="shared" si="21"/>
        <v/>
      </c>
    </row>
    <row r="25" spans="2:32" ht="5.25" customHeight="1" x14ac:dyDescent="0.25"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</row>
    <row r="26" spans="2:32" ht="22.5" customHeight="1" x14ac:dyDescent="0.25">
      <c r="B26" s="48">
        <f>INFORMASJON!C66</f>
        <v>0</v>
      </c>
      <c r="C26" s="11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</row>
    <row r="27" spans="2:32" ht="22.5" customHeight="1" x14ac:dyDescent="0.3">
      <c r="B27" s="11" t="s">
        <v>51</v>
      </c>
      <c r="C27" s="11"/>
      <c r="D27" s="41" t="str">
        <f>IF(ISBLANK(D26),"",IF(Prismod=1,MAXA(Makspoeng*(1-((D26-Lav_U8)/Lav_U8)),0),Makspoeng*Lav_U8/D26))</f>
        <v/>
      </c>
      <c r="E27" s="41"/>
      <c r="F27" s="41" t="str">
        <f t="shared" ref="F27:V27" si="22">IF(ISBLANK(F26),"",IF(Prismod=1,MAXA(Makspoeng*(1-((F26-Lav_U8)/Lav_U8)),0),Makspoeng*Lav_U8/F26))</f>
        <v/>
      </c>
      <c r="G27" s="41" t="str">
        <f t="shared" si="22"/>
        <v/>
      </c>
      <c r="H27" s="41" t="str">
        <f t="shared" si="22"/>
        <v/>
      </c>
      <c r="I27" s="41" t="str">
        <f t="shared" si="22"/>
        <v/>
      </c>
      <c r="J27" s="41" t="str">
        <f t="shared" si="22"/>
        <v/>
      </c>
      <c r="K27" s="41" t="str">
        <f t="shared" si="22"/>
        <v/>
      </c>
      <c r="L27" s="41" t="str">
        <f t="shared" si="22"/>
        <v/>
      </c>
      <c r="M27" s="41" t="str">
        <f t="shared" si="22"/>
        <v/>
      </c>
      <c r="N27" s="41" t="str">
        <f t="shared" si="22"/>
        <v/>
      </c>
      <c r="O27" s="41" t="str">
        <f t="shared" si="22"/>
        <v/>
      </c>
      <c r="P27" s="41" t="str">
        <f t="shared" si="22"/>
        <v/>
      </c>
      <c r="Q27" s="41" t="str">
        <f t="shared" si="22"/>
        <v/>
      </c>
      <c r="R27" s="41" t="str">
        <f t="shared" si="22"/>
        <v/>
      </c>
      <c r="S27" s="41" t="str">
        <f t="shared" si="22"/>
        <v/>
      </c>
      <c r="T27" s="41" t="str">
        <f t="shared" si="22"/>
        <v/>
      </c>
      <c r="U27" s="41" t="str">
        <f t="shared" si="22"/>
        <v/>
      </c>
      <c r="V27" s="41" t="str">
        <f t="shared" si="22"/>
        <v/>
      </c>
      <c r="W27" s="41" t="str">
        <f t="shared" ref="W27:Z27" si="23">IF(ISBLANK(W26),"",IF(Prismod=1,MAXA(Makspoeng*(1-((W26-Lav_U8)/Lav_U8)),0),Makspoeng*Lav_U8/W26))</f>
        <v/>
      </c>
      <c r="X27" s="41" t="str">
        <f t="shared" si="23"/>
        <v/>
      </c>
      <c r="Y27" s="41" t="str">
        <f t="shared" si="23"/>
        <v/>
      </c>
      <c r="Z27" s="41" t="str">
        <f t="shared" si="23"/>
        <v/>
      </c>
      <c r="AA27" s="41" t="str">
        <f t="shared" ref="AA27:AF27" si="24">IF(ISBLANK(AA26),"",IF(Prismod=1,MAXA(Makspoeng*(1-((AA26-Lav_U8)/Lav_U8)),0),Makspoeng*Lav_U8/AA26))</f>
        <v/>
      </c>
      <c r="AB27" s="41" t="str">
        <f t="shared" si="24"/>
        <v/>
      </c>
      <c r="AC27" s="41" t="str">
        <f t="shared" si="24"/>
        <v/>
      </c>
      <c r="AD27" s="41" t="str">
        <f t="shared" si="24"/>
        <v/>
      </c>
      <c r="AE27" s="41" t="str">
        <f t="shared" si="24"/>
        <v/>
      </c>
      <c r="AF27" s="41" t="str">
        <f t="shared" si="24"/>
        <v/>
      </c>
    </row>
    <row r="28" spans="2:32" ht="5.25" customHeight="1" x14ac:dyDescent="0.25"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</row>
    <row r="29" spans="2:32" ht="22.5" customHeight="1" x14ac:dyDescent="0.25">
      <c r="B29" s="48">
        <f>INFORMASJON!C67</f>
        <v>0</v>
      </c>
      <c r="C29" s="11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</row>
    <row r="30" spans="2:32" ht="22.5" customHeight="1" x14ac:dyDescent="0.3">
      <c r="B30" s="11" t="s">
        <v>51</v>
      </c>
      <c r="C30" s="11"/>
      <c r="D30" s="41" t="str">
        <f>IF(ISBLANK(D29),"",IF(Prismod=1,MAXA(Makspoeng*(1-((D29-Lav_U9)/Lav_U9)),0),Makspoeng*Lav_U9/D29))</f>
        <v/>
      </c>
      <c r="E30" s="41"/>
      <c r="F30" s="41" t="str">
        <f t="shared" ref="F30:V30" si="25">IF(ISBLANK(F29),"",IF(Prismod=1,MAXA(Makspoeng*(1-((F29-Lav_U9)/Lav_U9)),0),Makspoeng*Lav_U9/F29))</f>
        <v/>
      </c>
      <c r="G30" s="41" t="str">
        <f t="shared" si="25"/>
        <v/>
      </c>
      <c r="H30" s="41" t="str">
        <f t="shared" si="25"/>
        <v/>
      </c>
      <c r="I30" s="41" t="str">
        <f t="shared" si="25"/>
        <v/>
      </c>
      <c r="J30" s="41" t="str">
        <f t="shared" si="25"/>
        <v/>
      </c>
      <c r="K30" s="41" t="str">
        <f t="shared" si="25"/>
        <v/>
      </c>
      <c r="L30" s="41" t="str">
        <f t="shared" si="25"/>
        <v/>
      </c>
      <c r="M30" s="41" t="str">
        <f t="shared" si="25"/>
        <v/>
      </c>
      <c r="N30" s="41" t="str">
        <f t="shared" si="25"/>
        <v/>
      </c>
      <c r="O30" s="41" t="str">
        <f t="shared" si="25"/>
        <v/>
      </c>
      <c r="P30" s="41" t="str">
        <f t="shared" si="25"/>
        <v/>
      </c>
      <c r="Q30" s="41" t="str">
        <f t="shared" si="25"/>
        <v/>
      </c>
      <c r="R30" s="41" t="str">
        <f t="shared" si="25"/>
        <v/>
      </c>
      <c r="S30" s="41" t="str">
        <f t="shared" si="25"/>
        <v/>
      </c>
      <c r="T30" s="41" t="str">
        <f t="shared" si="25"/>
        <v/>
      </c>
      <c r="U30" s="41" t="str">
        <f t="shared" si="25"/>
        <v/>
      </c>
      <c r="V30" s="41" t="str">
        <f t="shared" si="25"/>
        <v/>
      </c>
      <c r="W30" s="41" t="str">
        <f t="shared" ref="W30:Z30" si="26">IF(ISBLANK(W29),"",IF(Prismod=1,MAXA(Makspoeng*(1-((W29-Lav_U9)/Lav_U9)),0),Makspoeng*Lav_U9/W29))</f>
        <v/>
      </c>
      <c r="X30" s="41" t="str">
        <f t="shared" si="26"/>
        <v/>
      </c>
      <c r="Y30" s="41" t="str">
        <f t="shared" si="26"/>
        <v/>
      </c>
      <c r="Z30" s="41" t="str">
        <f t="shared" si="26"/>
        <v/>
      </c>
      <c r="AA30" s="41" t="str">
        <f t="shared" ref="AA30:AF30" si="27">IF(ISBLANK(AA29),"",IF(Prismod=1,MAXA(Makspoeng*(1-((AA29-Lav_U9)/Lav_U9)),0),Makspoeng*Lav_U9/AA29))</f>
        <v/>
      </c>
      <c r="AB30" s="41" t="str">
        <f t="shared" si="27"/>
        <v/>
      </c>
      <c r="AC30" s="41" t="str">
        <f t="shared" si="27"/>
        <v/>
      </c>
      <c r="AD30" s="41" t="str">
        <f t="shared" si="27"/>
        <v/>
      </c>
      <c r="AE30" s="41" t="str">
        <f t="shared" si="27"/>
        <v/>
      </c>
      <c r="AF30" s="41" t="str">
        <f t="shared" si="27"/>
        <v/>
      </c>
    </row>
    <row r="31" spans="2:32" ht="5.25" customHeight="1" x14ac:dyDescent="0.25"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</row>
    <row r="32" spans="2:32" ht="22.5" customHeight="1" x14ac:dyDescent="0.25">
      <c r="B32" s="48">
        <f>INFORMASJON!C68</f>
        <v>0</v>
      </c>
      <c r="C32" s="11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</row>
    <row r="33" spans="2:32" ht="18.75" x14ac:dyDescent="0.3">
      <c r="B33" s="11" t="s">
        <v>51</v>
      </c>
      <c r="C33" s="11"/>
      <c r="D33" s="41" t="str">
        <f>IF(ISBLANK(D32),"",IF(Prismod=1,MAXA(Makspoeng*(1-((D32-Lav_U10)/Lav_U10)),0),Makspoeng*Lav_U10/D32))</f>
        <v/>
      </c>
      <c r="E33" s="41"/>
      <c r="F33" s="41" t="str">
        <f t="shared" ref="F33:V33" si="28">IF(ISBLANK(F32),"",IF(Prismod=1,MAXA(Makspoeng*(1-((F32-Lav_U10)/Lav_U10)),0),Makspoeng*Lav_U10/F32))</f>
        <v/>
      </c>
      <c r="G33" s="41" t="str">
        <f t="shared" si="28"/>
        <v/>
      </c>
      <c r="H33" s="41" t="str">
        <f t="shared" si="28"/>
        <v/>
      </c>
      <c r="I33" s="41" t="str">
        <f t="shared" si="28"/>
        <v/>
      </c>
      <c r="J33" s="41" t="str">
        <f t="shared" si="28"/>
        <v/>
      </c>
      <c r="K33" s="41" t="str">
        <f t="shared" si="28"/>
        <v/>
      </c>
      <c r="L33" s="41" t="str">
        <f t="shared" si="28"/>
        <v/>
      </c>
      <c r="M33" s="41" t="str">
        <f t="shared" si="28"/>
        <v/>
      </c>
      <c r="N33" s="41" t="str">
        <f t="shared" si="28"/>
        <v/>
      </c>
      <c r="O33" s="41" t="str">
        <f t="shared" si="28"/>
        <v/>
      </c>
      <c r="P33" s="41" t="str">
        <f t="shared" si="28"/>
        <v/>
      </c>
      <c r="Q33" s="41" t="str">
        <f t="shared" si="28"/>
        <v/>
      </c>
      <c r="R33" s="41" t="str">
        <f t="shared" si="28"/>
        <v/>
      </c>
      <c r="S33" s="41" t="str">
        <f t="shared" si="28"/>
        <v/>
      </c>
      <c r="T33" s="41" t="str">
        <f t="shared" si="28"/>
        <v/>
      </c>
      <c r="U33" s="41" t="str">
        <f t="shared" si="28"/>
        <v/>
      </c>
      <c r="V33" s="41" t="str">
        <f t="shared" si="28"/>
        <v/>
      </c>
      <c r="W33" s="41" t="str">
        <f t="shared" ref="W33:Z33" si="29">IF(ISBLANK(W32),"",IF(Prismod=1,MAXA(Makspoeng*(1-((W32-Lav_U10)/Lav_U10)),0),Makspoeng*Lav_U10/W32))</f>
        <v/>
      </c>
      <c r="X33" s="41" t="str">
        <f t="shared" si="29"/>
        <v/>
      </c>
      <c r="Y33" s="41" t="str">
        <f t="shared" si="29"/>
        <v/>
      </c>
      <c r="Z33" s="41" t="str">
        <f t="shared" si="29"/>
        <v/>
      </c>
      <c r="AA33" s="41" t="str">
        <f t="shared" ref="AA33:AF33" si="30">IF(ISBLANK(AA32),"",IF(Prismod=1,MAXA(Makspoeng*(1-((AA32-Lav_U10)/Lav_U10)),0),Makspoeng*Lav_U10/AA32))</f>
        <v/>
      </c>
      <c r="AB33" s="41" t="str">
        <f t="shared" si="30"/>
        <v/>
      </c>
      <c r="AC33" s="41" t="str">
        <f t="shared" si="30"/>
        <v/>
      </c>
      <c r="AD33" s="41" t="str">
        <f t="shared" si="30"/>
        <v/>
      </c>
      <c r="AE33" s="41" t="str">
        <f t="shared" si="30"/>
        <v/>
      </c>
      <c r="AF33" s="41" t="str">
        <f t="shared" si="30"/>
        <v/>
      </c>
    </row>
  </sheetData>
  <conditionalFormatting sqref="V1:V1048576">
    <cfRule type="expression" dxfId="538" priority="69">
      <formula>ISBLANK(Tilbud_10)</formula>
    </cfRule>
  </conditionalFormatting>
  <conditionalFormatting sqref="T1:T1048576">
    <cfRule type="expression" dxfId="537" priority="68">
      <formula>ISBLANK(Tilbud_9)</formula>
    </cfRule>
  </conditionalFormatting>
  <conditionalFormatting sqref="R1:R1048576">
    <cfRule type="expression" dxfId="536" priority="67">
      <formula>ISBLANK(Tilbud_8)</formula>
    </cfRule>
  </conditionalFormatting>
  <conditionalFormatting sqref="P1:P1048576">
    <cfRule type="expression" dxfId="535" priority="66">
      <formula>ISBLANK(Tilbud_7)</formula>
    </cfRule>
  </conditionalFormatting>
  <conditionalFormatting sqref="N1:N1048576">
    <cfRule type="expression" dxfId="534" priority="65">
      <formula>ISBLANK(Tilbud_6)</formula>
    </cfRule>
  </conditionalFormatting>
  <conditionalFormatting sqref="L1:L1048576">
    <cfRule type="expression" dxfId="533" priority="64">
      <formula>ISBLANK(Tilbud_5)</formula>
    </cfRule>
  </conditionalFormatting>
  <conditionalFormatting sqref="J1:J1048576">
    <cfRule type="expression" dxfId="532" priority="63">
      <formula>ISBLANK(Tilbud_4)</formula>
    </cfRule>
  </conditionalFormatting>
  <conditionalFormatting sqref="H1:H1048576">
    <cfRule type="expression" dxfId="531" priority="62">
      <formula>ISBLANK(Tilbud_3)</formula>
    </cfRule>
  </conditionalFormatting>
  <conditionalFormatting sqref="F1:F1048576">
    <cfRule type="expression" dxfId="530" priority="61">
      <formula>ISBLANK(Tilbud_2)</formula>
    </cfRule>
  </conditionalFormatting>
  <conditionalFormatting sqref="D1:D1048576">
    <cfRule type="expression" dxfId="529" priority="60">
      <formula>ISBLANK(Tilbud_1)</formula>
    </cfRule>
  </conditionalFormatting>
  <conditionalFormatting sqref="A8:V9 AG8:XFD9">
    <cfRule type="expression" dxfId="528" priority="59">
      <formula>U1.2=0</formula>
    </cfRule>
  </conditionalFormatting>
  <conditionalFormatting sqref="A11:V12 AG11:XFD12">
    <cfRule type="expression" dxfId="527" priority="58">
      <formula>U1.3=0</formula>
    </cfRule>
  </conditionalFormatting>
  <conditionalFormatting sqref="A14:V15 AG14:XFD15">
    <cfRule type="expression" dxfId="526" priority="57">
      <formula>U1.4=0</formula>
    </cfRule>
  </conditionalFormatting>
  <conditionalFormatting sqref="A17:V18 AG17:XFD18">
    <cfRule type="expression" dxfId="525" priority="56">
      <formula>U1.5=0</formula>
    </cfRule>
  </conditionalFormatting>
  <conditionalFormatting sqref="A20:V21 AG20:XFD21">
    <cfRule type="expression" dxfId="524" priority="55">
      <formula>U1.6=0</formula>
    </cfRule>
  </conditionalFormatting>
  <conditionalFormatting sqref="A23:V24 AG23:XFD24">
    <cfRule type="expression" dxfId="523" priority="54">
      <formula>U1.7=0</formula>
    </cfRule>
  </conditionalFormatting>
  <conditionalFormatting sqref="A26:V27 AG26:XFD27">
    <cfRule type="expression" dxfId="522" priority="53">
      <formula>U1.8=0</formula>
    </cfRule>
  </conditionalFormatting>
  <conditionalFormatting sqref="A29:V30 AG29:XFD30">
    <cfRule type="expression" dxfId="521" priority="52">
      <formula>U1.9=0</formula>
    </cfRule>
  </conditionalFormatting>
  <conditionalFormatting sqref="A32:V33 AG32:XFD33">
    <cfRule type="expression" dxfId="520" priority="51">
      <formula>U1.10=0</formula>
    </cfRule>
  </conditionalFormatting>
  <conditionalFormatting sqref="X1:X249">
    <cfRule type="expression" dxfId="519" priority="50">
      <formula>ISBLANK(Tilbud_10)</formula>
    </cfRule>
  </conditionalFormatting>
  <conditionalFormatting sqref="W8:X9">
    <cfRule type="expression" dxfId="518" priority="49">
      <formula>U1.2=0</formula>
    </cfRule>
  </conditionalFormatting>
  <conditionalFormatting sqref="W11:X12">
    <cfRule type="expression" dxfId="517" priority="48">
      <formula>U1.3=0</formula>
    </cfRule>
  </conditionalFormatting>
  <conditionalFormatting sqref="W14:X15">
    <cfRule type="expression" dxfId="516" priority="47">
      <formula>U1.4=0</formula>
    </cfRule>
  </conditionalFormatting>
  <conditionalFormatting sqref="W17:X18">
    <cfRule type="expression" dxfId="515" priority="46">
      <formula>U1.5=0</formula>
    </cfRule>
  </conditionalFormatting>
  <conditionalFormatting sqref="W20:X21">
    <cfRule type="expression" dxfId="514" priority="45">
      <formula>U1.6=0</formula>
    </cfRule>
  </conditionalFormatting>
  <conditionalFormatting sqref="W23:X24">
    <cfRule type="expression" dxfId="513" priority="44">
      <formula>U1.7=0</formula>
    </cfRule>
  </conditionalFormatting>
  <conditionalFormatting sqref="W26:X27">
    <cfRule type="expression" dxfId="512" priority="43">
      <formula>U1.8=0</formula>
    </cfRule>
  </conditionalFormatting>
  <conditionalFormatting sqref="W29:X30">
    <cfRule type="expression" dxfId="511" priority="42">
      <formula>U1.9=0</formula>
    </cfRule>
  </conditionalFormatting>
  <conditionalFormatting sqref="W32:X33">
    <cfRule type="expression" dxfId="510" priority="41">
      <formula>U1.10=0</formula>
    </cfRule>
  </conditionalFormatting>
  <conditionalFormatting sqref="Z1:Z249">
    <cfRule type="expression" dxfId="509" priority="40">
      <formula>ISBLANK(Tilbud_10)</formula>
    </cfRule>
  </conditionalFormatting>
  <conditionalFormatting sqref="Y8:Z9">
    <cfRule type="expression" dxfId="508" priority="39">
      <formula>U1.2=0</formula>
    </cfRule>
  </conditionalFormatting>
  <conditionalFormatting sqref="Y11:Z12">
    <cfRule type="expression" dxfId="507" priority="38">
      <formula>U1.3=0</formula>
    </cfRule>
  </conditionalFormatting>
  <conditionalFormatting sqref="Y14:Z15">
    <cfRule type="expression" dxfId="506" priority="37">
      <formula>U1.4=0</formula>
    </cfRule>
  </conditionalFormatting>
  <conditionalFormatting sqref="Y17:Z18">
    <cfRule type="expression" dxfId="505" priority="36">
      <formula>U1.5=0</formula>
    </cfRule>
  </conditionalFormatting>
  <conditionalFormatting sqref="Y20:Z21">
    <cfRule type="expression" dxfId="504" priority="35">
      <formula>U1.6=0</formula>
    </cfRule>
  </conditionalFormatting>
  <conditionalFormatting sqref="Y23:Z24">
    <cfRule type="expression" dxfId="503" priority="34">
      <formula>U1.7=0</formula>
    </cfRule>
  </conditionalFormatting>
  <conditionalFormatting sqref="Y26:Z27">
    <cfRule type="expression" dxfId="502" priority="33">
      <formula>U1.8=0</formula>
    </cfRule>
  </conditionalFormatting>
  <conditionalFormatting sqref="Y29:Z30">
    <cfRule type="expression" dxfId="501" priority="32">
      <formula>U1.9=0</formula>
    </cfRule>
  </conditionalFormatting>
  <conditionalFormatting sqref="Y32:Z33">
    <cfRule type="expression" dxfId="500" priority="31">
      <formula>U1.10=0</formula>
    </cfRule>
  </conditionalFormatting>
  <conditionalFormatting sqref="AB1:AB247">
    <cfRule type="expression" dxfId="499" priority="30">
      <formula>ISBLANK(Tilbud_10)</formula>
    </cfRule>
  </conditionalFormatting>
  <conditionalFormatting sqref="AA8:AB9">
    <cfRule type="expression" dxfId="498" priority="29">
      <formula>U1.2=0</formula>
    </cfRule>
  </conditionalFormatting>
  <conditionalFormatting sqref="AA11:AB12">
    <cfRule type="expression" dxfId="497" priority="28">
      <formula>U1.3=0</formula>
    </cfRule>
  </conditionalFormatting>
  <conditionalFormatting sqref="AA14:AB15">
    <cfRule type="expression" dxfId="496" priority="27">
      <formula>U1.4=0</formula>
    </cfRule>
  </conditionalFormatting>
  <conditionalFormatting sqref="AA17:AB18">
    <cfRule type="expression" dxfId="495" priority="26">
      <formula>U1.5=0</formula>
    </cfRule>
  </conditionalFormatting>
  <conditionalFormatting sqref="AA20:AB21">
    <cfRule type="expression" dxfId="494" priority="25">
      <formula>U1.6=0</formula>
    </cfRule>
  </conditionalFormatting>
  <conditionalFormatting sqref="AA23:AB24">
    <cfRule type="expression" dxfId="493" priority="24">
      <formula>U1.7=0</formula>
    </cfRule>
  </conditionalFormatting>
  <conditionalFormatting sqref="AA26:AB27">
    <cfRule type="expression" dxfId="492" priority="23">
      <formula>U1.8=0</formula>
    </cfRule>
  </conditionalFormatting>
  <conditionalFormatting sqref="AA29:AB30">
    <cfRule type="expression" dxfId="491" priority="22">
      <formula>U1.9=0</formula>
    </cfRule>
  </conditionalFormatting>
  <conditionalFormatting sqref="AA32:AB33">
    <cfRule type="expression" dxfId="490" priority="21">
      <formula>U1.10=0</formula>
    </cfRule>
  </conditionalFormatting>
  <conditionalFormatting sqref="AD1:AD247">
    <cfRule type="expression" dxfId="489" priority="20">
      <formula>ISBLANK(Tilbud_10)</formula>
    </cfRule>
  </conditionalFormatting>
  <conditionalFormatting sqref="AC8:AD9">
    <cfRule type="expression" dxfId="488" priority="19">
      <formula>U1.2=0</formula>
    </cfRule>
  </conditionalFormatting>
  <conditionalFormatting sqref="AC11:AD12">
    <cfRule type="expression" dxfId="487" priority="18">
      <formula>U1.3=0</formula>
    </cfRule>
  </conditionalFormatting>
  <conditionalFormatting sqref="AC14:AD15">
    <cfRule type="expression" dxfId="486" priority="17">
      <formula>U1.4=0</formula>
    </cfRule>
  </conditionalFormatting>
  <conditionalFormatting sqref="AC17:AD18">
    <cfRule type="expression" dxfId="485" priority="16">
      <formula>U1.5=0</formula>
    </cfRule>
  </conditionalFormatting>
  <conditionalFormatting sqref="AC20:AD21">
    <cfRule type="expression" dxfId="484" priority="15">
      <formula>U1.6=0</formula>
    </cfRule>
  </conditionalFormatting>
  <conditionalFormatting sqref="AC23:AD24">
    <cfRule type="expression" dxfId="483" priority="14">
      <formula>U1.7=0</formula>
    </cfRule>
  </conditionalFormatting>
  <conditionalFormatting sqref="AC26:AD27">
    <cfRule type="expression" dxfId="482" priority="13">
      <formula>U1.8=0</formula>
    </cfRule>
  </conditionalFormatting>
  <conditionalFormatting sqref="AC29:AD30">
    <cfRule type="expression" dxfId="481" priority="12">
      <formula>U1.9=0</formula>
    </cfRule>
  </conditionalFormatting>
  <conditionalFormatting sqref="AC32:AD33">
    <cfRule type="expression" dxfId="480" priority="11">
      <formula>U1.10=0</formula>
    </cfRule>
  </conditionalFormatting>
  <conditionalFormatting sqref="AF1:AF247">
    <cfRule type="expression" dxfId="479" priority="10">
      <formula>ISBLANK(Tilbud_10)</formula>
    </cfRule>
  </conditionalFormatting>
  <conditionalFormatting sqref="AE8:AF9">
    <cfRule type="expression" dxfId="478" priority="9">
      <formula>U1.2=0</formula>
    </cfRule>
  </conditionalFormatting>
  <conditionalFormatting sqref="AE11:AF12">
    <cfRule type="expression" dxfId="477" priority="8">
      <formula>U1.3=0</formula>
    </cfRule>
  </conditionalFormatting>
  <conditionalFormatting sqref="AE14:AF15">
    <cfRule type="expression" dxfId="476" priority="7">
      <formula>U1.4=0</formula>
    </cfRule>
  </conditionalFormatting>
  <conditionalFormatting sqref="AE17:AF18">
    <cfRule type="expression" dxfId="475" priority="6">
      <formula>U1.5=0</formula>
    </cfRule>
  </conditionalFormatting>
  <conditionalFormatting sqref="AE20:AF21">
    <cfRule type="expression" dxfId="474" priority="5">
      <formula>U1.6=0</formula>
    </cfRule>
  </conditionalFormatting>
  <conditionalFormatting sqref="AE23:AF24">
    <cfRule type="expression" dxfId="473" priority="4">
      <formula>U1.7=0</formula>
    </cfRule>
  </conditionalFormatting>
  <conditionalFormatting sqref="AE26:AF27">
    <cfRule type="expression" dxfId="472" priority="3">
      <formula>U1.8=0</formula>
    </cfRule>
  </conditionalFormatting>
  <conditionalFormatting sqref="AE29:AF30">
    <cfRule type="expression" dxfId="471" priority="2">
      <formula>U1.9=0</formula>
    </cfRule>
  </conditionalFormatting>
  <conditionalFormatting sqref="AE32:AF33">
    <cfRule type="expression" dxfId="470" priority="1">
      <formula>U1.10=0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CC"/>
  </sheetPr>
  <dimension ref="B1:AF33"/>
  <sheetViews>
    <sheetView showGridLines="0" zoomScaleNormal="100" workbookViewId="0"/>
  </sheetViews>
  <sheetFormatPr baseColWidth="10" defaultRowHeight="15" x14ac:dyDescent="0.25"/>
  <cols>
    <col min="1" max="1" width="4.375" customWidth="1"/>
    <col min="2" max="3" width="22.25" customWidth="1"/>
    <col min="4" max="4" width="17.25" customWidth="1"/>
    <col min="5" max="5" width="17.25" hidden="1" customWidth="1"/>
    <col min="6" max="6" width="17.25" customWidth="1"/>
    <col min="7" max="7" width="17.25" hidden="1" customWidth="1"/>
    <col min="8" max="8" width="17.25" customWidth="1"/>
    <col min="9" max="9" width="17.25" hidden="1" customWidth="1"/>
    <col min="10" max="10" width="17.25" customWidth="1"/>
    <col min="11" max="11" width="17.25" hidden="1" customWidth="1"/>
    <col min="12" max="12" width="17.25" customWidth="1"/>
    <col min="13" max="13" width="17.25" hidden="1" customWidth="1"/>
    <col min="14" max="14" width="17.25" customWidth="1"/>
    <col min="15" max="15" width="17.25" hidden="1" customWidth="1"/>
    <col min="16" max="16" width="17.25" customWidth="1"/>
    <col min="17" max="17" width="17.25" hidden="1" customWidth="1"/>
    <col min="18" max="18" width="17.25" customWidth="1"/>
    <col min="19" max="19" width="17.25" hidden="1" customWidth="1"/>
    <col min="20" max="20" width="17.25" customWidth="1"/>
    <col min="21" max="21" width="17.25" hidden="1" customWidth="1"/>
    <col min="22" max="22" width="17.25" customWidth="1"/>
    <col min="23" max="23" width="17.5" hidden="1" customWidth="1"/>
    <col min="24" max="24" width="18.75" customWidth="1"/>
    <col min="25" max="25" width="15.625" hidden="1" customWidth="1"/>
    <col min="26" max="26" width="18.25" customWidth="1"/>
    <col min="27" max="27" width="15.875" hidden="1" customWidth="1"/>
    <col min="28" max="28" width="17.5" customWidth="1"/>
    <col min="29" max="29" width="16.125" hidden="1" customWidth="1"/>
    <col min="30" max="30" width="18" customWidth="1"/>
    <col min="31" max="31" width="15.25" hidden="1" customWidth="1"/>
    <col min="32" max="32" width="17.75" customWidth="1"/>
  </cols>
  <sheetData>
    <row r="1" spans="2:32" ht="33.75" x14ac:dyDescent="0.5">
      <c r="B1" s="2" t="str">
        <f>IF(Tildelingskriterium_2=0,"IKKE I BRUK","EVALUERING AV "&amp;UPPER(Tildelingskriterium_2)&amp;" ("&amp;TEXT(INFORMASJON!D48,"0%")&amp;")")</f>
        <v>IKKE I BRUK</v>
      </c>
      <c r="C1" s="2"/>
    </row>
    <row r="4" spans="2:32" x14ac:dyDescent="0.25">
      <c r="B4" s="12" t="str">
        <f>IF(INFORMASJON!E48="Nei","Tildelingskriterium","Underkriterium")</f>
        <v>Underkriterium</v>
      </c>
      <c r="C4" s="12"/>
      <c r="D4" s="12">
        <f>Tilbud_1</f>
        <v>0</v>
      </c>
      <c r="E4" s="12"/>
      <c r="F4" s="12">
        <f>Tilbud_2</f>
        <v>0</v>
      </c>
      <c r="G4" s="12"/>
      <c r="H4" s="12">
        <f>Tilbud_3</f>
        <v>0</v>
      </c>
      <c r="I4" s="12"/>
      <c r="J4" s="12">
        <f>Tilbud_4</f>
        <v>0</v>
      </c>
      <c r="K4" s="12"/>
      <c r="L4" s="12">
        <f>Tilbud_5</f>
        <v>0</v>
      </c>
      <c r="M4" s="12"/>
      <c r="N4" s="12">
        <f>Tilbud_6</f>
        <v>0</v>
      </c>
      <c r="O4" s="12"/>
      <c r="P4" s="12">
        <f>Tilbud_7</f>
        <v>0</v>
      </c>
      <c r="Q4" s="12"/>
      <c r="R4" s="12">
        <f>Tilbud_8</f>
        <v>0</v>
      </c>
      <c r="S4" s="12"/>
      <c r="T4" s="12">
        <f>Tilbud_9</f>
        <v>0</v>
      </c>
      <c r="U4" s="12"/>
      <c r="V4" s="12">
        <f>Tilbud_10</f>
        <v>0</v>
      </c>
      <c r="W4" s="12"/>
      <c r="X4" s="12">
        <f>Tilbud_11</f>
        <v>0</v>
      </c>
      <c r="Y4" s="12"/>
      <c r="Z4" s="12">
        <f>Tilbud_12</f>
        <v>0</v>
      </c>
      <c r="AA4" s="12"/>
      <c r="AB4" s="12">
        <f>Tilbud_13</f>
        <v>0</v>
      </c>
      <c r="AC4" s="12"/>
      <c r="AD4" s="12">
        <f>Tilbud_14</f>
        <v>0</v>
      </c>
      <c r="AE4" s="12"/>
      <c r="AF4" s="12">
        <f>Tilbud_15</f>
        <v>0</v>
      </c>
    </row>
    <row r="5" spans="2:32" ht="75" customHeight="1" x14ac:dyDescent="0.25">
      <c r="B5" s="48">
        <f>IF(INFORMASJON!E48="Nei",Tildelingskriterium_2,INFORMASJON!C74)</f>
        <v>0</v>
      </c>
      <c r="C5" s="11"/>
      <c r="D5" s="50"/>
      <c r="E5" s="1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</row>
    <row r="6" spans="2:32" ht="18.75" x14ac:dyDescent="0.3">
      <c r="B6" s="11" t="s">
        <v>51</v>
      </c>
      <c r="C6" s="1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2:32" ht="5.25" customHeight="1" x14ac:dyDescent="0.25"/>
    <row r="8" spans="2:32" ht="75" customHeight="1" x14ac:dyDescent="0.25">
      <c r="B8" s="48">
        <f>INFORMASJON!C75</f>
        <v>0</v>
      </c>
      <c r="C8" s="48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</row>
    <row r="9" spans="2:32" ht="18.75" x14ac:dyDescent="0.3">
      <c r="B9" s="11" t="s">
        <v>51</v>
      </c>
      <c r="C9" s="11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2:32" ht="5.25" customHeight="1" x14ac:dyDescent="0.25"/>
    <row r="11" spans="2:32" ht="75" customHeight="1" x14ac:dyDescent="0.25">
      <c r="B11" s="48">
        <f>INFORMASJON!C76</f>
        <v>0</v>
      </c>
      <c r="C11" s="11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</row>
    <row r="12" spans="2:32" ht="18.75" x14ac:dyDescent="0.3">
      <c r="B12" s="11" t="s">
        <v>51</v>
      </c>
      <c r="C12" s="1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2:32" ht="5.25" customHeight="1" x14ac:dyDescent="0.25"/>
    <row r="14" spans="2:32" ht="75" customHeight="1" x14ac:dyDescent="0.25">
      <c r="B14" s="48">
        <f>INFORMASJON!C77</f>
        <v>0</v>
      </c>
      <c r="C14" s="11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</row>
    <row r="15" spans="2:32" ht="18.75" x14ac:dyDescent="0.3">
      <c r="B15" s="11" t="s">
        <v>51</v>
      </c>
      <c r="C15" s="1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2:32" ht="5.25" customHeight="1" x14ac:dyDescent="0.25"/>
    <row r="17" spans="2:32" ht="75" customHeight="1" x14ac:dyDescent="0.25">
      <c r="B17" s="48">
        <f>INFORMASJON!C78</f>
        <v>0</v>
      </c>
      <c r="C17" s="11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</row>
    <row r="18" spans="2:32" ht="18.75" x14ac:dyDescent="0.3">
      <c r="B18" s="11" t="s">
        <v>51</v>
      </c>
      <c r="C18" s="11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2:32" ht="5.25" customHeight="1" x14ac:dyDescent="0.25"/>
    <row r="20" spans="2:32" ht="75" customHeight="1" x14ac:dyDescent="0.25">
      <c r="B20" s="48">
        <f>INFORMASJON!C79</f>
        <v>0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</row>
    <row r="21" spans="2:32" ht="18.75" x14ac:dyDescent="0.3">
      <c r="B21" s="11" t="s">
        <v>51</v>
      </c>
      <c r="C21" s="11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2:32" ht="5.25" customHeight="1" x14ac:dyDescent="0.25"/>
    <row r="23" spans="2:32" ht="75" customHeight="1" x14ac:dyDescent="0.25">
      <c r="B23" s="48">
        <f>INFORMASJON!C80</f>
        <v>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</row>
    <row r="24" spans="2:32" ht="18.75" x14ac:dyDescent="0.3">
      <c r="B24" s="11" t="s">
        <v>51</v>
      </c>
      <c r="C24" s="11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2:32" ht="5.25" customHeight="1" x14ac:dyDescent="0.25"/>
    <row r="26" spans="2:32" ht="75" customHeight="1" x14ac:dyDescent="0.25">
      <c r="B26" s="48">
        <f>INFORMASJON!C81</f>
        <v>0</v>
      </c>
      <c r="C26" s="11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</row>
    <row r="27" spans="2:32" ht="18.75" x14ac:dyDescent="0.3">
      <c r="B27" s="11" t="s">
        <v>51</v>
      </c>
      <c r="C27" s="1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2:32" ht="5.25" customHeight="1" x14ac:dyDescent="0.25"/>
    <row r="29" spans="2:32" ht="75" customHeight="1" x14ac:dyDescent="0.25">
      <c r="B29" s="48">
        <f>INFORMASJON!C82</f>
        <v>0</v>
      </c>
      <c r="C29" s="11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</row>
    <row r="30" spans="2:32" ht="18.75" x14ac:dyDescent="0.3">
      <c r="B30" s="11" t="s">
        <v>51</v>
      </c>
      <c r="C30" s="1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</row>
    <row r="31" spans="2:32" ht="5.25" customHeight="1" x14ac:dyDescent="0.25"/>
    <row r="32" spans="2:32" ht="75" customHeight="1" x14ac:dyDescent="0.25">
      <c r="B32" s="48">
        <f>INFORMASJON!C83</f>
        <v>0</v>
      </c>
      <c r="C32" s="11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</row>
    <row r="33" spans="2:32" ht="18.75" x14ac:dyDescent="0.3">
      <c r="B33" s="11" t="s">
        <v>51</v>
      </c>
      <c r="C33" s="11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</sheetData>
  <conditionalFormatting sqref="V1:V1048576">
    <cfRule type="expression" dxfId="469" priority="78">
      <formula>ISBLANK(Tilbud_10)</formula>
    </cfRule>
  </conditionalFormatting>
  <conditionalFormatting sqref="T1:T1048576">
    <cfRule type="expression" dxfId="468" priority="77">
      <formula>ISBLANK(Tilbud_9)</formula>
    </cfRule>
  </conditionalFormatting>
  <conditionalFormatting sqref="R1:R1048576">
    <cfRule type="expression" dxfId="467" priority="76">
      <formula>ISBLANK(Tilbud_8)</formula>
    </cfRule>
  </conditionalFormatting>
  <conditionalFormatting sqref="P1:P1048576">
    <cfRule type="expression" dxfId="466" priority="75">
      <formula>ISBLANK(Tilbud_7)</formula>
    </cfRule>
  </conditionalFormatting>
  <conditionalFormatting sqref="N1:N1048576">
    <cfRule type="expression" dxfId="465" priority="74">
      <formula>ISBLANK(Tilbud_6)</formula>
    </cfRule>
  </conditionalFormatting>
  <conditionalFormatting sqref="L1:L1048576">
    <cfRule type="expression" dxfId="464" priority="73">
      <formula>ISBLANK(Tilbud_5)</formula>
    </cfRule>
  </conditionalFormatting>
  <conditionalFormatting sqref="J1:J1048576">
    <cfRule type="expression" dxfId="463" priority="72">
      <formula>ISBLANK(Tilbud_4)</formula>
    </cfRule>
  </conditionalFormatting>
  <conditionalFormatting sqref="H1:H1048576">
    <cfRule type="expression" dxfId="462" priority="71">
      <formula>ISBLANK(Tilbud_3)</formula>
    </cfRule>
  </conditionalFormatting>
  <conditionalFormatting sqref="F1:F1048576">
    <cfRule type="expression" dxfId="461" priority="70">
      <formula>ISBLANK(Tilbud_2)</formula>
    </cfRule>
  </conditionalFormatting>
  <conditionalFormatting sqref="D1:D1048576">
    <cfRule type="expression" dxfId="460" priority="69">
      <formula>ISBLANK(Tilbud_1)</formula>
    </cfRule>
  </conditionalFormatting>
  <conditionalFormatting sqref="A2:XFD36">
    <cfRule type="expression" dxfId="459" priority="68">
      <formula>$B$1="IKKE I BRUK"</formula>
    </cfRule>
  </conditionalFormatting>
  <conditionalFormatting sqref="A8:XFD9">
    <cfRule type="expression" dxfId="458" priority="67">
      <formula>U2.2=0</formula>
    </cfRule>
  </conditionalFormatting>
  <conditionalFormatting sqref="A11:XFD12">
    <cfRule type="expression" dxfId="457" priority="66">
      <formula>U2.3=0</formula>
    </cfRule>
  </conditionalFormatting>
  <conditionalFormatting sqref="A14:XFD15">
    <cfRule type="expression" dxfId="456" priority="65">
      <formula>U2.4=0</formula>
    </cfRule>
  </conditionalFormatting>
  <conditionalFormatting sqref="A17:XFD18">
    <cfRule type="expression" dxfId="455" priority="64">
      <formula>U2.5=0</formula>
    </cfRule>
  </conditionalFormatting>
  <conditionalFormatting sqref="A20:XFD21">
    <cfRule type="expression" dxfId="454" priority="63">
      <formula>U2.6=0</formula>
    </cfRule>
  </conditionalFormatting>
  <conditionalFormatting sqref="A23:XFD24">
    <cfRule type="expression" dxfId="453" priority="62">
      <formula>U2.7=0</formula>
    </cfRule>
  </conditionalFormatting>
  <conditionalFormatting sqref="A26:XFD27">
    <cfRule type="expression" dxfId="452" priority="61">
      <formula>U2.8=0</formula>
    </cfRule>
  </conditionalFormatting>
  <conditionalFormatting sqref="A29:XFD30">
    <cfRule type="expression" dxfId="451" priority="60">
      <formula>U2.9=0</formula>
    </cfRule>
  </conditionalFormatting>
  <conditionalFormatting sqref="A32:XFD33">
    <cfRule type="expression" dxfId="450" priority="59">
      <formula>U2.10=0</formula>
    </cfRule>
  </conditionalFormatting>
  <conditionalFormatting sqref="X4:X6">
    <cfRule type="expression" dxfId="449" priority="58">
      <formula>ISBLANK(Tilbud_10)</formula>
    </cfRule>
  </conditionalFormatting>
  <conditionalFormatting sqref="Z4:Z6">
    <cfRule type="expression" dxfId="448" priority="57">
      <formula>ISBLANK(Tilbud_10)</formula>
    </cfRule>
  </conditionalFormatting>
  <conditionalFormatting sqref="AB4:AB6">
    <cfRule type="expression" dxfId="447" priority="56">
      <formula>ISBLANK(Tilbud_10)</formula>
    </cfRule>
  </conditionalFormatting>
  <conditionalFormatting sqref="AD4:AD6">
    <cfRule type="expression" dxfId="446" priority="55">
      <formula>ISBLANK(Tilbud_10)</formula>
    </cfRule>
  </conditionalFormatting>
  <conditionalFormatting sqref="AF4:AF6">
    <cfRule type="expression" dxfId="445" priority="54">
      <formula>ISBLANK(Tilbud_10)</formula>
    </cfRule>
  </conditionalFormatting>
  <conditionalFormatting sqref="AD8:AD9">
    <cfRule type="expression" dxfId="444" priority="53">
      <formula>ISBLANK(Tilbud_10)</formula>
    </cfRule>
  </conditionalFormatting>
  <conditionalFormatting sqref="AB8:AB9">
    <cfRule type="expression" dxfId="443" priority="52">
      <formula>ISBLANK(Tilbud_9)</formula>
    </cfRule>
  </conditionalFormatting>
  <conditionalFormatting sqref="Z8:Z9">
    <cfRule type="expression" dxfId="442" priority="51">
      <formula>ISBLANK(Tilbud_8)</formula>
    </cfRule>
  </conditionalFormatting>
  <conditionalFormatting sqref="X8:X9">
    <cfRule type="expression" dxfId="441" priority="50">
      <formula>ISBLANK(Tilbud_7)</formula>
    </cfRule>
  </conditionalFormatting>
  <conditionalFormatting sqref="AF8:AF9">
    <cfRule type="expression" dxfId="440" priority="49">
      <formula>ISBLANK(Tilbud_10)</formula>
    </cfRule>
  </conditionalFormatting>
  <conditionalFormatting sqref="W11:AF12">
    <cfRule type="expression" dxfId="439" priority="48">
      <formula>U2.2=0</formula>
    </cfRule>
  </conditionalFormatting>
  <conditionalFormatting sqref="AD11:AD12">
    <cfRule type="expression" dxfId="438" priority="47">
      <formula>ISBLANK(Tilbud_10)</formula>
    </cfRule>
  </conditionalFormatting>
  <conditionalFormatting sqref="AB11:AB12">
    <cfRule type="expression" dxfId="437" priority="46">
      <formula>ISBLANK(Tilbud_9)</formula>
    </cfRule>
  </conditionalFormatting>
  <conditionalFormatting sqref="Z11:Z12">
    <cfRule type="expression" dxfId="436" priority="45">
      <formula>ISBLANK(Tilbud_8)</formula>
    </cfRule>
  </conditionalFormatting>
  <conditionalFormatting sqref="X11:X12">
    <cfRule type="expression" dxfId="435" priority="44">
      <formula>ISBLANK(Tilbud_7)</formula>
    </cfRule>
  </conditionalFormatting>
  <conditionalFormatting sqref="AF11:AF12">
    <cfRule type="expression" dxfId="434" priority="43">
      <formula>ISBLANK(Tilbud_10)</formula>
    </cfRule>
  </conditionalFormatting>
  <conditionalFormatting sqref="W14:AF15">
    <cfRule type="expression" dxfId="433" priority="42">
      <formula>U2.2=0</formula>
    </cfRule>
  </conditionalFormatting>
  <conditionalFormatting sqref="AD14:AD15">
    <cfRule type="expression" dxfId="432" priority="41">
      <formula>ISBLANK(Tilbud_10)</formula>
    </cfRule>
  </conditionalFormatting>
  <conditionalFormatting sqref="AB14:AB15">
    <cfRule type="expression" dxfId="431" priority="40">
      <formula>ISBLANK(Tilbud_9)</formula>
    </cfRule>
  </conditionalFormatting>
  <conditionalFormatting sqref="Z14:Z15">
    <cfRule type="expression" dxfId="430" priority="39">
      <formula>ISBLANK(Tilbud_8)</formula>
    </cfRule>
  </conditionalFormatting>
  <conditionalFormatting sqref="X14:X15">
    <cfRule type="expression" dxfId="429" priority="38">
      <formula>ISBLANK(Tilbud_7)</formula>
    </cfRule>
  </conditionalFormatting>
  <conditionalFormatting sqref="AF14:AF15">
    <cfRule type="expression" dxfId="428" priority="37">
      <formula>ISBLANK(Tilbud_10)</formula>
    </cfRule>
  </conditionalFormatting>
  <conditionalFormatting sqref="W17:AF18">
    <cfRule type="expression" dxfId="427" priority="36">
      <formula>U2.2=0</formula>
    </cfRule>
  </conditionalFormatting>
  <conditionalFormatting sqref="AD17:AD18">
    <cfRule type="expression" dxfId="426" priority="35">
      <formula>ISBLANK(Tilbud_10)</formula>
    </cfRule>
  </conditionalFormatting>
  <conditionalFormatting sqref="AB17:AB18">
    <cfRule type="expression" dxfId="425" priority="34">
      <formula>ISBLANK(Tilbud_9)</formula>
    </cfRule>
  </conditionalFormatting>
  <conditionalFormatting sqref="Z17:Z18">
    <cfRule type="expression" dxfId="424" priority="33">
      <formula>ISBLANK(Tilbud_8)</formula>
    </cfRule>
  </conditionalFormatting>
  <conditionalFormatting sqref="X17:X18">
    <cfRule type="expression" dxfId="423" priority="32">
      <formula>ISBLANK(Tilbud_7)</formula>
    </cfRule>
  </conditionalFormatting>
  <conditionalFormatting sqref="AF17:AF18">
    <cfRule type="expression" dxfId="422" priority="31">
      <formula>ISBLANK(Tilbud_10)</formula>
    </cfRule>
  </conditionalFormatting>
  <conditionalFormatting sqref="W20:AF21">
    <cfRule type="expression" dxfId="421" priority="30">
      <formula>U2.2=0</formula>
    </cfRule>
  </conditionalFormatting>
  <conditionalFormatting sqref="AD20:AD21">
    <cfRule type="expression" dxfId="420" priority="29">
      <formula>ISBLANK(Tilbud_10)</formula>
    </cfRule>
  </conditionalFormatting>
  <conditionalFormatting sqref="AB20:AB21">
    <cfRule type="expression" dxfId="419" priority="28">
      <formula>ISBLANK(Tilbud_9)</formula>
    </cfRule>
  </conditionalFormatting>
  <conditionalFormatting sqref="Z20:Z21">
    <cfRule type="expression" dxfId="418" priority="27">
      <formula>ISBLANK(Tilbud_8)</formula>
    </cfRule>
  </conditionalFormatting>
  <conditionalFormatting sqref="X20:X21">
    <cfRule type="expression" dxfId="417" priority="26">
      <formula>ISBLANK(Tilbud_7)</formula>
    </cfRule>
  </conditionalFormatting>
  <conditionalFormatting sqref="AF20:AF21">
    <cfRule type="expression" dxfId="416" priority="25">
      <formula>ISBLANK(Tilbud_10)</formula>
    </cfRule>
  </conditionalFormatting>
  <conditionalFormatting sqref="W23:AF24">
    <cfRule type="expression" dxfId="415" priority="24">
      <formula>U2.2=0</formula>
    </cfRule>
  </conditionalFormatting>
  <conditionalFormatting sqref="AD23:AD24">
    <cfRule type="expression" dxfId="414" priority="23">
      <formula>ISBLANK(Tilbud_10)</formula>
    </cfRule>
  </conditionalFormatting>
  <conditionalFormatting sqref="AB23:AB24">
    <cfRule type="expression" dxfId="413" priority="22">
      <formula>ISBLANK(Tilbud_9)</formula>
    </cfRule>
  </conditionalFormatting>
  <conditionalFormatting sqref="Z23:Z24">
    <cfRule type="expression" dxfId="412" priority="21">
      <formula>ISBLANK(Tilbud_8)</formula>
    </cfRule>
  </conditionalFormatting>
  <conditionalFormatting sqref="X23:X24">
    <cfRule type="expression" dxfId="411" priority="20">
      <formula>ISBLANK(Tilbud_7)</formula>
    </cfRule>
  </conditionalFormatting>
  <conditionalFormatting sqref="AF23:AF24">
    <cfRule type="expression" dxfId="410" priority="19">
      <formula>ISBLANK(Tilbud_10)</formula>
    </cfRule>
  </conditionalFormatting>
  <conditionalFormatting sqref="W26:AF27">
    <cfRule type="expression" dxfId="409" priority="18">
      <formula>U2.2=0</formula>
    </cfRule>
  </conditionalFormatting>
  <conditionalFormatting sqref="AD26:AD27">
    <cfRule type="expression" dxfId="408" priority="17">
      <formula>ISBLANK(Tilbud_10)</formula>
    </cfRule>
  </conditionalFormatting>
  <conditionalFormatting sqref="AB26:AB27">
    <cfRule type="expression" dxfId="407" priority="16">
      <formula>ISBLANK(Tilbud_9)</formula>
    </cfRule>
  </conditionalFormatting>
  <conditionalFormatting sqref="Z26:Z27">
    <cfRule type="expression" dxfId="406" priority="15">
      <formula>ISBLANK(Tilbud_8)</formula>
    </cfRule>
  </conditionalFormatting>
  <conditionalFormatting sqref="X26:X27">
    <cfRule type="expression" dxfId="405" priority="14">
      <formula>ISBLANK(Tilbud_7)</formula>
    </cfRule>
  </conditionalFormatting>
  <conditionalFormatting sqref="AF26:AF27">
    <cfRule type="expression" dxfId="404" priority="13">
      <formula>ISBLANK(Tilbud_10)</formula>
    </cfRule>
  </conditionalFormatting>
  <conditionalFormatting sqref="W29:AF30">
    <cfRule type="expression" dxfId="403" priority="12">
      <formula>U2.2=0</formula>
    </cfRule>
  </conditionalFormatting>
  <conditionalFormatting sqref="AD29:AD30">
    <cfRule type="expression" dxfId="402" priority="11">
      <formula>ISBLANK(Tilbud_10)</formula>
    </cfRule>
  </conditionalFormatting>
  <conditionalFormatting sqref="AB29:AB30">
    <cfRule type="expression" dxfId="401" priority="10">
      <formula>ISBLANK(Tilbud_9)</formula>
    </cfRule>
  </conditionalFormatting>
  <conditionalFormatting sqref="Z29:Z30">
    <cfRule type="expression" dxfId="400" priority="9">
      <formula>ISBLANK(Tilbud_8)</formula>
    </cfRule>
  </conditionalFormatting>
  <conditionalFormatting sqref="X29:X30">
    <cfRule type="expression" dxfId="399" priority="8">
      <formula>ISBLANK(Tilbud_7)</formula>
    </cfRule>
  </conditionalFormatting>
  <conditionalFormatting sqref="AF29:AF30">
    <cfRule type="expression" dxfId="398" priority="7">
      <formula>ISBLANK(Tilbud_10)</formula>
    </cfRule>
  </conditionalFormatting>
  <conditionalFormatting sqref="W32:AF33">
    <cfRule type="expression" dxfId="397" priority="6">
      <formula>U2.2=0</formula>
    </cfRule>
  </conditionalFormatting>
  <conditionalFormatting sqref="AD32:AD33">
    <cfRule type="expression" dxfId="396" priority="5">
      <formula>ISBLANK(Tilbud_10)</formula>
    </cfRule>
  </conditionalFormatting>
  <conditionalFormatting sqref="AB32:AB33">
    <cfRule type="expression" dxfId="395" priority="4">
      <formula>ISBLANK(Tilbud_9)</formula>
    </cfRule>
  </conditionalFormatting>
  <conditionalFormatting sqref="Z32:Z33">
    <cfRule type="expression" dxfId="394" priority="3">
      <formula>ISBLANK(Tilbud_8)</formula>
    </cfRule>
  </conditionalFormatting>
  <conditionalFormatting sqref="X32:X33">
    <cfRule type="expression" dxfId="393" priority="2">
      <formula>ISBLANK(Tilbud_7)</formula>
    </cfRule>
  </conditionalFormatting>
  <conditionalFormatting sqref="AF32:AF33">
    <cfRule type="expression" dxfId="392" priority="1">
      <formula>ISBLANK(Tilbud_10)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CC"/>
  </sheetPr>
  <dimension ref="B1:AF33"/>
  <sheetViews>
    <sheetView showGridLines="0" zoomScaleNormal="100" workbookViewId="0"/>
  </sheetViews>
  <sheetFormatPr baseColWidth="10" defaultRowHeight="15" x14ac:dyDescent="0.25"/>
  <cols>
    <col min="1" max="1" width="4.375" customWidth="1"/>
    <col min="2" max="3" width="22.25" customWidth="1"/>
    <col min="4" max="4" width="17.25" customWidth="1"/>
    <col min="5" max="5" width="17.25" hidden="1" customWidth="1"/>
    <col min="6" max="6" width="17.25" customWidth="1"/>
    <col min="7" max="7" width="17.25" hidden="1" customWidth="1"/>
    <col min="8" max="8" width="17.25" customWidth="1"/>
    <col min="9" max="9" width="17.25" hidden="1" customWidth="1"/>
    <col min="10" max="10" width="17.25" customWidth="1"/>
    <col min="11" max="11" width="17.25" hidden="1" customWidth="1"/>
    <col min="12" max="12" width="17.25" customWidth="1"/>
    <col min="13" max="13" width="17.25" hidden="1" customWidth="1"/>
    <col min="14" max="14" width="17.25" customWidth="1"/>
    <col min="15" max="15" width="17.25" hidden="1" customWidth="1"/>
    <col min="16" max="16" width="17.25" customWidth="1"/>
    <col min="17" max="17" width="17.25" hidden="1" customWidth="1"/>
    <col min="18" max="18" width="17.25" customWidth="1"/>
    <col min="19" max="19" width="17.25" hidden="1" customWidth="1"/>
    <col min="20" max="20" width="17.25" customWidth="1"/>
    <col min="21" max="21" width="17.25" hidden="1" customWidth="1"/>
    <col min="22" max="22" width="17.25" customWidth="1"/>
    <col min="23" max="23" width="17.25" hidden="1" customWidth="1"/>
    <col min="24" max="24" width="18.5" customWidth="1"/>
    <col min="25" max="25" width="15.75" hidden="1" customWidth="1"/>
    <col min="26" max="26" width="18.75" customWidth="1"/>
    <col min="27" max="27" width="15.875" hidden="1" customWidth="1"/>
    <col min="28" max="28" width="17.5" customWidth="1"/>
    <col min="29" max="29" width="18.25" hidden="1" customWidth="1"/>
    <col min="30" max="30" width="18.125" customWidth="1"/>
    <col min="31" max="31" width="16.625" hidden="1" customWidth="1"/>
    <col min="32" max="32" width="18.375" customWidth="1"/>
  </cols>
  <sheetData>
    <row r="1" spans="2:32" ht="33.75" x14ac:dyDescent="0.5">
      <c r="B1" s="2" t="str">
        <f>IF(Tildelingskriterium_3=0,"IKKE I BRUK","EVALUERING AV "&amp;UPPER(Tildelingskriterium_3)&amp;" ("&amp;TEXT(INFORMASJON!D49,"0%")&amp;")")</f>
        <v>IKKE I BRUK</v>
      </c>
      <c r="C1" s="2"/>
    </row>
    <row r="4" spans="2:32" x14ac:dyDescent="0.25">
      <c r="B4" s="12" t="str">
        <f>IF(INFORMASJON!E49="Nei","Tildelingskriterium","Underkriterium")</f>
        <v>Underkriterium</v>
      </c>
      <c r="C4" s="12"/>
      <c r="D4" s="12">
        <f>Tilbud_1</f>
        <v>0</v>
      </c>
      <c r="E4" s="12"/>
      <c r="F4" s="12">
        <f>Tilbud_2</f>
        <v>0</v>
      </c>
      <c r="G4" s="12"/>
      <c r="H4" s="12">
        <f>Tilbud_3</f>
        <v>0</v>
      </c>
      <c r="I4" s="12"/>
      <c r="J4" s="12">
        <f>Tilbud_4</f>
        <v>0</v>
      </c>
      <c r="K4" s="12"/>
      <c r="L4" s="12">
        <f>Tilbud_5</f>
        <v>0</v>
      </c>
      <c r="M4" s="12"/>
      <c r="N4" s="12">
        <f>Tilbud_6</f>
        <v>0</v>
      </c>
      <c r="O4" s="12"/>
      <c r="P4" s="12">
        <f>Tilbud_7</f>
        <v>0</v>
      </c>
      <c r="Q4" s="12"/>
      <c r="R4" s="12">
        <f>Tilbud_8</f>
        <v>0</v>
      </c>
      <c r="S4" s="12"/>
      <c r="T4" s="12">
        <f>Tilbud_9</f>
        <v>0</v>
      </c>
      <c r="U4" s="12"/>
      <c r="V4" s="12">
        <f>Tilbud_10</f>
        <v>0</v>
      </c>
      <c r="W4" s="12"/>
      <c r="X4" s="12">
        <f>Tilbud_11</f>
        <v>0</v>
      </c>
      <c r="Y4" s="12"/>
      <c r="Z4" s="12">
        <f>Tilbud_12</f>
        <v>0</v>
      </c>
      <c r="AA4" s="12"/>
      <c r="AB4" s="12">
        <f>Tilbud_13</f>
        <v>0</v>
      </c>
      <c r="AC4" s="12"/>
      <c r="AD4" s="12">
        <f>Tilbud_14</f>
        <v>0</v>
      </c>
      <c r="AE4" s="12"/>
      <c r="AF4" s="12">
        <f>Tilbud_15</f>
        <v>0</v>
      </c>
    </row>
    <row r="5" spans="2:32" ht="75" customHeight="1" x14ac:dyDescent="0.25">
      <c r="B5" s="48">
        <f>IF(INFORMASJON!E49="Nei",Tildelingskriterium_3,INFORMASJON!C89)</f>
        <v>0</v>
      </c>
      <c r="C5" s="11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</row>
    <row r="6" spans="2:32" ht="18.75" x14ac:dyDescent="0.3">
      <c r="B6" s="11" t="s">
        <v>51</v>
      </c>
      <c r="C6" s="1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2:32" ht="5.25" customHeight="1" x14ac:dyDescent="0.25"/>
    <row r="8" spans="2:32" ht="75" customHeight="1" x14ac:dyDescent="0.25">
      <c r="B8" s="48">
        <f>INFORMASJON!C90</f>
        <v>0</v>
      </c>
      <c r="C8" s="11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</row>
    <row r="9" spans="2:32" ht="18.75" x14ac:dyDescent="0.3">
      <c r="B9" s="11" t="s">
        <v>51</v>
      </c>
      <c r="C9" s="11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2:32" ht="5.25" customHeight="1" x14ac:dyDescent="0.25"/>
    <row r="11" spans="2:32" ht="75" customHeight="1" x14ac:dyDescent="0.25">
      <c r="B11" s="48">
        <f>INFORMASJON!C91</f>
        <v>0</v>
      </c>
      <c r="C11" s="11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</row>
    <row r="12" spans="2:32" ht="18.75" x14ac:dyDescent="0.3">
      <c r="B12" s="11" t="s">
        <v>51</v>
      </c>
      <c r="C12" s="1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2:32" ht="5.25" customHeight="1" x14ac:dyDescent="0.25"/>
    <row r="14" spans="2:32" ht="75" customHeight="1" x14ac:dyDescent="0.25">
      <c r="B14" s="48">
        <f>INFORMASJON!C92</f>
        <v>0</v>
      </c>
      <c r="C14" s="11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</row>
    <row r="15" spans="2:32" ht="18.75" x14ac:dyDescent="0.3">
      <c r="B15" s="11" t="s">
        <v>51</v>
      </c>
      <c r="C15" s="1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2:32" ht="5.25" customHeight="1" x14ac:dyDescent="0.25"/>
    <row r="17" spans="2:32" ht="75" customHeight="1" x14ac:dyDescent="0.25">
      <c r="B17" s="48">
        <f>INFORMASJON!C93</f>
        <v>0</v>
      </c>
      <c r="C17" s="11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</row>
    <row r="18" spans="2:32" ht="18.75" x14ac:dyDescent="0.3">
      <c r="B18" s="11" t="s">
        <v>51</v>
      </c>
      <c r="C18" s="11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2:32" ht="5.25" customHeight="1" x14ac:dyDescent="0.25"/>
    <row r="20" spans="2:32" ht="75" customHeight="1" x14ac:dyDescent="0.25">
      <c r="B20" s="48">
        <f>INFORMASJON!C94</f>
        <v>0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</row>
    <row r="21" spans="2:32" ht="18.75" x14ac:dyDescent="0.3">
      <c r="B21" s="11" t="s">
        <v>51</v>
      </c>
      <c r="C21" s="11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2:32" ht="5.25" customHeight="1" x14ac:dyDescent="0.25"/>
    <row r="23" spans="2:32" ht="75" customHeight="1" x14ac:dyDescent="0.25">
      <c r="B23" s="48">
        <f>INFORMASJON!C95</f>
        <v>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</row>
    <row r="24" spans="2:32" ht="18.75" x14ac:dyDescent="0.3">
      <c r="B24" s="11" t="s">
        <v>51</v>
      </c>
      <c r="C24" s="11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2:32" ht="5.25" customHeight="1" x14ac:dyDescent="0.25"/>
    <row r="26" spans="2:32" ht="75" customHeight="1" x14ac:dyDescent="0.25">
      <c r="B26" s="48">
        <f>INFORMASJON!C96</f>
        <v>0</v>
      </c>
      <c r="C26" s="11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</row>
    <row r="27" spans="2:32" ht="18.75" x14ac:dyDescent="0.3">
      <c r="B27" s="11" t="s">
        <v>51</v>
      </c>
      <c r="C27" s="1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2:32" ht="5.25" customHeight="1" x14ac:dyDescent="0.25"/>
    <row r="29" spans="2:32" ht="75" customHeight="1" x14ac:dyDescent="0.25">
      <c r="B29" s="48">
        <f>INFORMASJON!C97</f>
        <v>0</v>
      </c>
      <c r="C29" s="11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</row>
    <row r="30" spans="2:32" ht="18.75" x14ac:dyDescent="0.3">
      <c r="B30" s="11" t="s">
        <v>51</v>
      </c>
      <c r="C30" s="1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</row>
    <row r="31" spans="2:32" ht="5.25" customHeight="1" x14ac:dyDescent="0.25"/>
    <row r="32" spans="2:32" ht="75" customHeight="1" x14ac:dyDescent="0.25">
      <c r="B32" s="48">
        <f>INFORMASJON!C98</f>
        <v>0</v>
      </c>
      <c r="C32" s="11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</row>
    <row r="33" spans="2:32" ht="18.75" x14ac:dyDescent="0.3">
      <c r="B33" s="11" t="s">
        <v>51</v>
      </c>
      <c r="C33" s="11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</sheetData>
  <conditionalFormatting sqref="V1:V1048576">
    <cfRule type="expression" dxfId="391" priority="75">
      <formula>ISBLANK(Tilbud_10)</formula>
    </cfRule>
  </conditionalFormatting>
  <conditionalFormatting sqref="T1:T1048576">
    <cfRule type="expression" dxfId="390" priority="74">
      <formula>ISBLANK(Tilbud_9)</formula>
    </cfRule>
  </conditionalFormatting>
  <conditionalFormatting sqref="R1:R1048576">
    <cfRule type="expression" dxfId="389" priority="73">
      <formula>ISBLANK(Tilbud_8)</formula>
    </cfRule>
  </conditionalFormatting>
  <conditionalFormatting sqref="P1:P1048576">
    <cfRule type="expression" dxfId="388" priority="72">
      <formula>ISBLANK(Tilbud_7)</formula>
    </cfRule>
  </conditionalFormatting>
  <conditionalFormatting sqref="N1:N1048576">
    <cfRule type="expression" dxfId="387" priority="71">
      <formula>ISBLANK(Tilbud_6)</formula>
    </cfRule>
  </conditionalFormatting>
  <conditionalFormatting sqref="L1:L1048576">
    <cfRule type="expression" dxfId="386" priority="70">
      <formula>ISBLANK(Tilbud_5)</formula>
    </cfRule>
  </conditionalFormatting>
  <conditionalFormatting sqref="J1:J1048576">
    <cfRule type="expression" dxfId="385" priority="69">
      <formula>ISBLANK(Tilbud_4)</formula>
    </cfRule>
  </conditionalFormatting>
  <conditionalFormatting sqref="H1:H1048576">
    <cfRule type="expression" dxfId="384" priority="68">
      <formula>ISBLANK(Tilbud_3)</formula>
    </cfRule>
  </conditionalFormatting>
  <conditionalFormatting sqref="F1:F1048576">
    <cfRule type="expression" dxfId="383" priority="67">
      <formula>ISBLANK(Tilbud_2)</formula>
    </cfRule>
  </conditionalFormatting>
  <conditionalFormatting sqref="D1:D1048576">
    <cfRule type="expression" dxfId="382" priority="66">
      <formula>ISBLANK(Tilbud_1)</formula>
    </cfRule>
  </conditionalFormatting>
  <conditionalFormatting sqref="A34:XFD34 A2:V33 AG2:XFD33">
    <cfRule type="expression" dxfId="381" priority="65">
      <formula>$B$1="IKKE I BRUK"</formula>
    </cfRule>
  </conditionalFormatting>
  <conditionalFormatting sqref="A8:V9 AG8:XFD9">
    <cfRule type="expression" dxfId="380" priority="64">
      <formula>U3.2=0</formula>
    </cfRule>
  </conditionalFormatting>
  <conditionalFormatting sqref="A11:V12 AG11:XFD12">
    <cfRule type="expression" dxfId="379" priority="63">
      <formula>U3.3=0</formula>
    </cfRule>
  </conditionalFormatting>
  <conditionalFormatting sqref="A14:V15 AG14:XFD15">
    <cfRule type="expression" dxfId="378" priority="62">
      <formula>U3.4=0</formula>
    </cfRule>
  </conditionalFormatting>
  <conditionalFormatting sqref="A17:V18 AG17:XFD18">
    <cfRule type="expression" dxfId="377" priority="61">
      <formula>U3.5=0</formula>
    </cfRule>
  </conditionalFormatting>
  <conditionalFormatting sqref="A20:V21 AG20:XFD21">
    <cfRule type="expression" dxfId="376" priority="60">
      <formula>U3.6=0</formula>
    </cfRule>
  </conditionalFormatting>
  <conditionalFormatting sqref="A23:V24 AG23:XFD24">
    <cfRule type="expression" dxfId="375" priority="59">
      <formula>U3.7=0</formula>
    </cfRule>
  </conditionalFormatting>
  <conditionalFormatting sqref="A26:V27 AG26:XFD27">
    <cfRule type="expression" dxfId="374" priority="58">
      <formula>U3.8=0</formula>
    </cfRule>
  </conditionalFormatting>
  <conditionalFormatting sqref="A29:V30 AG29:XFD30">
    <cfRule type="expression" dxfId="373" priority="57">
      <formula>U3.9=0</formula>
    </cfRule>
  </conditionalFormatting>
  <conditionalFormatting sqref="A32:V33 AG32:XFD33">
    <cfRule type="expression" dxfId="372" priority="56">
      <formula>U3.10=0</formula>
    </cfRule>
  </conditionalFormatting>
  <conditionalFormatting sqref="X1:X33">
    <cfRule type="expression" dxfId="371" priority="55">
      <formula>ISBLANK(Tilbud_10)</formula>
    </cfRule>
  </conditionalFormatting>
  <conditionalFormatting sqref="W2:X33">
    <cfRule type="expression" dxfId="370" priority="54">
      <formula>$B$1="IKKE I BRUK"</formula>
    </cfRule>
  </conditionalFormatting>
  <conditionalFormatting sqref="W8:X9">
    <cfRule type="expression" dxfId="369" priority="53">
      <formula>U3.2=0</formula>
    </cfRule>
  </conditionalFormatting>
  <conditionalFormatting sqref="W11:X12">
    <cfRule type="expression" dxfId="368" priority="52">
      <formula>U3.3=0</formula>
    </cfRule>
  </conditionalFormatting>
  <conditionalFormatting sqref="W14:X15">
    <cfRule type="expression" dxfId="367" priority="51">
      <formula>U3.4=0</formula>
    </cfRule>
  </conditionalFormatting>
  <conditionalFormatting sqref="W17:X18">
    <cfRule type="expression" dxfId="366" priority="50">
      <formula>U3.5=0</formula>
    </cfRule>
  </conditionalFormatting>
  <conditionalFormatting sqref="W20:X21">
    <cfRule type="expression" dxfId="365" priority="49">
      <formula>U3.6=0</formula>
    </cfRule>
  </conditionalFormatting>
  <conditionalFormatting sqref="W23:X24">
    <cfRule type="expression" dxfId="364" priority="48">
      <formula>U3.7=0</formula>
    </cfRule>
  </conditionalFormatting>
  <conditionalFormatting sqref="W26:X27">
    <cfRule type="expression" dxfId="363" priority="47">
      <formula>U3.8=0</formula>
    </cfRule>
  </conditionalFormatting>
  <conditionalFormatting sqref="W29:X30">
    <cfRule type="expression" dxfId="362" priority="46">
      <formula>U3.9=0</formula>
    </cfRule>
  </conditionalFormatting>
  <conditionalFormatting sqref="W32:X33">
    <cfRule type="expression" dxfId="361" priority="45">
      <formula>U3.10=0</formula>
    </cfRule>
  </conditionalFormatting>
  <conditionalFormatting sqref="Z1:Z33">
    <cfRule type="expression" dxfId="360" priority="44">
      <formula>ISBLANK(Tilbud_10)</formula>
    </cfRule>
  </conditionalFormatting>
  <conditionalFormatting sqref="Y2:Z33">
    <cfRule type="expression" dxfId="359" priority="43">
      <formula>$B$1="IKKE I BRUK"</formula>
    </cfRule>
  </conditionalFormatting>
  <conditionalFormatting sqref="Y8:Z9">
    <cfRule type="expression" dxfId="358" priority="42">
      <formula>U3.2=0</formula>
    </cfRule>
  </conditionalFormatting>
  <conditionalFormatting sqref="Y11:Z12">
    <cfRule type="expression" dxfId="357" priority="41">
      <formula>U3.3=0</formula>
    </cfRule>
  </conditionalFormatting>
  <conditionalFormatting sqref="Y14:Z15">
    <cfRule type="expression" dxfId="356" priority="40">
      <formula>U3.4=0</formula>
    </cfRule>
  </conditionalFormatting>
  <conditionalFormatting sqref="Y17:Z18">
    <cfRule type="expression" dxfId="355" priority="39">
      <formula>U3.5=0</formula>
    </cfRule>
  </conditionalFormatting>
  <conditionalFormatting sqref="Y20:Z21">
    <cfRule type="expression" dxfId="354" priority="38">
      <formula>U3.6=0</formula>
    </cfRule>
  </conditionalFormatting>
  <conditionalFormatting sqref="Y23:Z24">
    <cfRule type="expression" dxfId="353" priority="37">
      <formula>U3.7=0</formula>
    </cfRule>
  </conditionalFormatting>
  <conditionalFormatting sqref="Y26:Z27">
    <cfRule type="expression" dxfId="352" priority="36">
      <formula>U3.8=0</formula>
    </cfRule>
  </conditionalFormatting>
  <conditionalFormatting sqref="Y29:Z30">
    <cfRule type="expression" dxfId="351" priority="35">
      <formula>U3.9=0</formula>
    </cfRule>
  </conditionalFormatting>
  <conditionalFormatting sqref="Y32:Z33">
    <cfRule type="expression" dxfId="350" priority="34">
      <formula>U3.10=0</formula>
    </cfRule>
  </conditionalFormatting>
  <conditionalFormatting sqref="AB1:AB33">
    <cfRule type="expression" dxfId="349" priority="33">
      <formula>ISBLANK(Tilbud_10)</formula>
    </cfRule>
  </conditionalFormatting>
  <conditionalFormatting sqref="AA2:AB33">
    <cfRule type="expression" dxfId="348" priority="32">
      <formula>$B$1="IKKE I BRUK"</formula>
    </cfRule>
  </conditionalFormatting>
  <conditionalFormatting sqref="AA8:AB9">
    <cfRule type="expression" dxfId="347" priority="31">
      <formula>U3.2=0</formula>
    </cfRule>
  </conditionalFormatting>
  <conditionalFormatting sqref="AA11:AB12">
    <cfRule type="expression" dxfId="346" priority="30">
      <formula>U3.3=0</formula>
    </cfRule>
  </conditionalFormatting>
  <conditionalFormatting sqref="AA14:AB15">
    <cfRule type="expression" dxfId="345" priority="29">
      <formula>U3.4=0</formula>
    </cfRule>
  </conditionalFormatting>
  <conditionalFormatting sqref="AA17:AB18">
    <cfRule type="expression" dxfId="344" priority="28">
      <formula>U3.5=0</formula>
    </cfRule>
  </conditionalFormatting>
  <conditionalFormatting sqref="AA20:AB21">
    <cfRule type="expression" dxfId="343" priority="27">
      <formula>U3.6=0</formula>
    </cfRule>
  </conditionalFormatting>
  <conditionalFormatting sqref="AA23:AB24">
    <cfRule type="expression" dxfId="342" priority="26">
      <formula>U3.7=0</formula>
    </cfRule>
  </conditionalFormatting>
  <conditionalFormatting sqref="AA26:AB27">
    <cfRule type="expression" dxfId="341" priority="25">
      <formula>U3.8=0</formula>
    </cfRule>
  </conditionalFormatting>
  <conditionalFormatting sqref="AA29:AB30">
    <cfRule type="expression" dxfId="340" priority="24">
      <formula>U3.9=0</formula>
    </cfRule>
  </conditionalFormatting>
  <conditionalFormatting sqref="AA32:AB33">
    <cfRule type="expression" dxfId="339" priority="23">
      <formula>U3.10=0</formula>
    </cfRule>
  </conditionalFormatting>
  <conditionalFormatting sqref="AD1:AD33">
    <cfRule type="expression" dxfId="338" priority="22">
      <formula>ISBLANK(Tilbud_10)</formula>
    </cfRule>
  </conditionalFormatting>
  <conditionalFormatting sqref="AC2:AD33">
    <cfRule type="expression" dxfId="337" priority="21">
      <formula>$B$1="IKKE I BRUK"</formula>
    </cfRule>
  </conditionalFormatting>
  <conditionalFormatting sqref="AC8:AD9">
    <cfRule type="expression" dxfId="336" priority="20">
      <formula>U3.2=0</formula>
    </cfRule>
  </conditionalFormatting>
  <conditionalFormatting sqref="AC11:AD12">
    <cfRule type="expression" dxfId="335" priority="19">
      <formula>U3.3=0</formula>
    </cfRule>
  </conditionalFormatting>
  <conditionalFormatting sqref="AC14:AD15">
    <cfRule type="expression" dxfId="334" priority="18">
      <formula>U3.4=0</formula>
    </cfRule>
  </conditionalFormatting>
  <conditionalFormatting sqref="AC17:AD18">
    <cfRule type="expression" dxfId="333" priority="17">
      <formula>U3.5=0</formula>
    </cfRule>
  </conditionalFormatting>
  <conditionalFormatting sqref="AC20:AD21">
    <cfRule type="expression" dxfId="332" priority="16">
      <formula>U3.6=0</formula>
    </cfRule>
  </conditionalFormatting>
  <conditionalFormatting sqref="AC23:AD24">
    <cfRule type="expression" dxfId="331" priority="15">
      <formula>U3.7=0</formula>
    </cfRule>
  </conditionalFormatting>
  <conditionalFormatting sqref="AC26:AD27">
    <cfRule type="expression" dxfId="330" priority="14">
      <formula>U3.8=0</formula>
    </cfRule>
  </conditionalFormatting>
  <conditionalFormatting sqref="AC29:AD30">
    <cfRule type="expression" dxfId="329" priority="13">
      <formula>U3.9=0</formula>
    </cfRule>
  </conditionalFormatting>
  <conditionalFormatting sqref="AC32:AD33">
    <cfRule type="expression" dxfId="328" priority="12">
      <formula>U3.10=0</formula>
    </cfRule>
  </conditionalFormatting>
  <conditionalFormatting sqref="AF1:AF33">
    <cfRule type="expression" dxfId="327" priority="11">
      <formula>ISBLANK(Tilbud_10)</formula>
    </cfRule>
  </conditionalFormatting>
  <conditionalFormatting sqref="AE2:AF33">
    <cfRule type="expression" dxfId="326" priority="10">
      <formula>$B$1="IKKE I BRUK"</formula>
    </cfRule>
  </conditionalFormatting>
  <conditionalFormatting sqref="AE8:AF9">
    <cfRule type="expression" dxfId="325" priority="9">
      <formula>U3.2=0</formula>
    </cfRule>
  </conditionalFormatting>
  <conditionalFormatting sqref="AE11:AF12">
    <cfRule type="expression" dxfId="324" priority="8">
      <formula>U3.3=0</formula>
    </cfRule>
  </conditionalFormatting>
  <conditionalFormatting sqref="AE14:AF15">
    <cfRule type="expression" dxfId="323" priority="7">
      <formula>U3.4=0</formula>
    </cfRule>
  </conditionalFormatting>
  <conditionalFormatting sqref="AE17:AF18">
    <cfRule type="expression" dxfId="322" priority="6">
      <formula>U3.5=0</formula>
    </cfRule>
  </conditionalFormatting>
  <conditionalFormatting sqref="AE20:AF21">
    <cfRule type="expression" dxfId="321" priority="5">
      <formula>U3.6=0</formula>
    </cfRule>
  </conditionalFormatting>
  <conditionalFormatting sqref="AE23:AF24">
    <cfRule type="expression" dxfId="320" priority="4">
      <formula>U3.7=0</formula>
    </cfRule>
  </conditionalFormatting>
  <conditionalFormatting sqref="AE26:AF27">
    <cfRule type="expression" dxfId="319" priority="3">
      <formula>U3.8=0</formula>
    </cfRule>
  </conditionalFormatting>
  <conditionalFormatting sqref="AE29:AF30">
    <cfRule type="expression" dxfId="318" priority="2">
      <formula>U3.9=0</formula>
    </cfRule>
  </conditionalFormatting>
  <conditionalFormatting sqref="AE32:AF33">
    <cfRule type="expression" dxfId="317" priority="1">
      <formula>U3.10=0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CC"/>
  </sheetPr>
  <dimension ref="B1:AF33"/>
  <sheetViews>
    <sheetView showGridLines="0" zoomScaleNormal="100" workbookViewId="0"/>
  </sheetViews>
  <sheetFormatPr baseColWidth="10" defaultRowHeight="15" x14ac:dyDescent="0.25"/>
  <cols>
    <col min="1" max="1" width="4.375" customWidth="1"/>
    <col min="2" max="3" width="22.25" customWidth="1"/>
    <col min="4" max="4" width="17.25" customWidth="1"/>
    <col min="5" max="5" width="17.25" hidden="1" customWidth="1"/>
    <col min="6" max="6" width="17.25" customWidth="1"/>
    <col min="7" max="7" width="17.25" hidden="1" customWidth="1"/>
    <col min="8" max="8" width="17.25" customWidth="1"/>
    <col min="9" max="9" width="17.25" hidden="1" customWidth="1"/>
    <col min="10" max="10" width="17.25" customWidth="1"/>
    <col min="11" max="11" width="17.25" hidden="1" customWidth="1"/>
    <col min="12" max="12" width="17.25" customWidth="1"/>
    <col min="13" max="13" width="17.25" hidden="1" customWidth="1"/>
    <col min="14" max="14" width="17.25" customWidth="1"/>
    <col min="15" max="15" width="17.25" hidden="1" customWidth="1"/>
    <col min="16" max="16" width="17.25" customWidth="1"/>
    <col min="17" max="17" width="17.25" hidden="1" customWidth="1"/>
    <col min="18" max="18" width="17.25" customWidth="1"/>
    <col min="19" max="19" width="17.25" hidden="1" customWidth="1"/>
    <col min="20" max="20" width="17.25" customWidth="1"/>
    <col min="21" max="21" width="17.25" hidden="1" customWidth="1"/>
    <col min="22" max="22" width="17.25" customWidth="1"/>
    <col min="23" max="23" width="17.25" hidden="1" customWidth="1"/>
    <col min="24" max="24" width="18.625" customWidth="1"/>
    <col min="25" max="25" width="18.75" hidden="1" customWidth="1"/>
    <col min="26" max="26" width="18.625" customWidth="1"/>
    <col min="27" max="27" width="17.25" hidden="1" customWidth="1"/>
    <col min="28" max="28" width="18.375" customWidth="1"/>
    <col min="29" max="29" width="16.25" hidden="1" customWidth="1"/>
    <col min="30" max="30" width="18.875" customWidth="1"/>
    <col min="31" max="31" width="16.125" hidden="1" customWidth="1"/>
    <col min="32" max="33" width="19.75" customWidth="1"/>
  </cols>
  <sheetData>
    <row r="1" spans="2:32" ht="33.75" x14ac:dyDescent="0.5">
      <c r="B1" s="2" t="str">
        <f>IF(Tildelingskriterium_4=0,"IKKE I BRUK","EVALUERING AV "&amp;UPPER(Tildelingskriterium_4)&amp;" ("&amp;TEXT(INFORMASJON!D50,"0%")&amp;")")</f>
        <v>IKKE I BRUK</v>
      </c>
      <c r="C1" s="2"/>
    </row>
    <row r="4" spans="2:32" x14ac:dyDescent="0.25">
      <c r="B4" s="12" t="str">
        <f>IF(INFORMASJON!E50="Nei","Tildelingskriterium","Underkriterium")</f>
        <v>Underkriterium</v>
      </c>
      <c r="C4" s="12"/>
      <c r="D4" s="12">
        <f>Tilbud_1</f>
        <v>0</v>
      </c>
      <c r="E4" s="12"/>
      <c r="F4" s="12">
        <f>Tilbud_2</f>
        <v>0</v>
      </c>
      <c r="G4" s="12"/>
      <c r="H4" s="12">
        <f>Tilbud_3</f>
        <v>0</v>
      </c>
      <c r="I4" s="12"/>
      <c r="J4" s="12">
        <f>Tilbud_4</f>
        <v>0</v>
      </c>
      <c r="K4" s="12"/>
      <c r="L4" s="12">
        <f>Tilbud_5</f>
        <v>0</v>
      </c>
      <c r="M4" s="12"/>
      <c r="N4" s="12">
        <f>Tilbud_6</f>
        <v>0</v>
      </c>
      <c r="O4" s="12"/>
      <c r="P4" s="12">
        <f>Tilbud_7</f>
        <v>0</v>
      </c>
      <c r="Q4" s="12"/>
      <c r="R4" s="12">
        <f>Tilbud_8</f>
        <v>0</v>
      </c>
      <c r="S4" s="12"/>
      <c r="T4" s="12">
        <f>Tilbud_9</f>
        <v>0</v>
      </c>
      <c r="U4" s="12"/>
      <c r="V4" s="12">
        <f>Tilbud_10</f>
        <v>0</v>
      </c>
      <c r="W4" s="12"/>
      <c r="X4" s="12">
        <f>Tilbud_11</f>
        <v>0</v>
      </c>
      <c r="Y4" s="12"/>
      <c r="Z4" s="12">
        <f>Tilbud_12</f>
        <v>0</v>
      </c>
      <c r="AA4" s="12"/>
      <c r="AB4" s="12">
        <f>Tilbud_13</f>
        <v>0</v>
      </c>
      <c r="AC4" s="12"/>
      <c r="AD4" s="12">
        <f>Tilbud_14</f>
        <v>0</v>
      </c>
      <c r="AE4" s="12"/>
      <c r="AF4" s="12">
        <f>Tilbud_15</f>
        <v>0</v>
      </c>
    </row>
    <row r="5" spans="2:32" ht="75" customHeight="1" x14ac:dyDescent="0.25">
      <c r="B5" s="48">
        <f>IF(INFORMASJON!E50="Nei",Tildelingskriterium_4,INFORMASJON!C104)</f>
        <v>0</v>
      </c>
      <c r="C5" s="11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</row>
    <row r="6" spans="2:32" ht="18.75" x14ac:dyDescent="0.3">
      <c r="B6" s="11" t="s">
        <v>51</v>
      </c>
      <c r="C6" s="1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2:32" ht="5.25" customHeight="1" x14ac:dyDescent="0.25"/>
    <row r="8" spans="2:32" ht="75" customHeight="1" x14ac:dyDescent="0.25">
      <c r="B8" s="48">
        <f>INFORMASJON!C105</f>
        <v>0</v>
      </c>
      <c r="C8" s="11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</row>
    <row r="9" spans="2:32" ht="18.75" x14ac:dyDescent="0.3">
      <c r="B9" s="11" t="s">
        <v>51</v>
      </c>
      <c r="C9" s="11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2:32" ht="5.25" customHeight="1" x14ac:dyDescent="0.25"/>
    <row r="11" spans="2:32" ht="75" customHeight="1" x14ac:dyDescent="0.25">
      <c r="B11" s="48">
        <f>INFORMASJON!C106</f>
        <v>0</v>
      </c>
      <c r="C11" s="11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</row>
    <row r="12" spans="2:32" ht="18.75" x14ac:dyDescent="0.3">
      <c r="B12" s="11" t="s">
        <v>51</v>
      </c>
      <c r="C12" s="1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2:32" ht="5.25" customHeight="1" x14ac:dyDescent="0.25"/>
    <row r="14" spans="2:32" ht="75" customHeight="1" x14ac:dyDescent="0.25">
      <c r="B14" s="48">
        <f>INFORMASJON!C107</f>
        <v>0</v>
      </c>
      <c r="C14" s="11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</row>
    <row r="15" spans="2:32" ht="18.75" x14ac:dyDescent="0.3">
      <c r="B15" s="11" t="s">
        <v>51</v>
      </c>
      <c r="C15" s="1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2:32" ht="5.25" customHeight="1" x14ac:dyDescent="0.25"/>
    <row r="17" spans="2:32" ht="75" customHeight="1" x14ac:dyDescent="0.25">
      <c r="B17" s="48">
        <f>INFORMASJON!C108</f>
        <v>0</v>
      </c>
      <c r="C17" s="11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</row>
    <row r="18" spans="2:32" ht="18.75" x14ac:dyDescent="0.3">
      <c r="B18" s="11" t="s">
        <v>51</v>
      </c>
      <c r="C18" s="11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2:32" ht="5.25" customHeight="1" x14ac:dyDescent="0.25"/>
    <row r="20" spans="2:32" ht="75" customHeight="1" x14ac:dyDescent="0.25">
      <c r="B20" s="48">
        <f>INFORMASJON!C109</f>
        <v>0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</row>
    <row r="21" spans="2:32" ht="18.75" x14ac:dyDescent="0.3">
      <c r="B21" s="11" t="s">
        <v>51</v>
      </c>
      <c r="C21" s="11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2:32" ht="5.25" customHeight="1" x14ac:dyDescent="0.25"/>
    <row r="23" spans="2:32" ht="75" customHeight="1" x14ac:dyDescent="0.25">
      <c r="B23" s="48">
        <f>INFORMASJON!C110</f>
        <v>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</row>
    <row r="24" spans="2:32" ht="18.75" x14ac:dyDescent="0.3">
      <c r="B24" s="11" t="s">
        <v>51</v>
      </c>
      <c r="C24" s="11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2:32" ht="5.25" customHeight="1" x14ac:dyDescent="0.25"/>
    <row r="26" spans="2:32" ht="75" customHeight="1" x14ac:dyDescent="0.25">
      <c r="B26" s="48">
        <f>INFORMASJON!C111</f>
        <v>0</v>
      </c>
      <c r="C26" s="11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</row>
    <row r="27" spans="2:32" ht="18.75" x14ac:dyDescent="0.3">
      <c r="B27" s="11" t="s">
        <v>51</v>
      </c>
      <c r="C27" s="1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2:32" ht="5.25" customHeight="1" x14ac:dyDescent="0.25"/>
    <row r="29" spans="2:32" ht="75" customHeight="1" x14ac:dyDescent="0.25">
      <c r="B29" s="48">
        <f>INFORMASJON!C112</f>
        <v>0</v>
      </c>
      <c r="C29" s="11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</row>
    <row r="30" spans="2:32" ht="18.75" x14ac:dyDescent="0.3">
      <c r="B30" s="11" t="s">
        <v>51</v>
      </c>
      <c r="C30" s="1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</row>
    <row r="31" spans="2:32" ht="5.25" customHeight="1" x14ac:dyDescent="0.25"/>
    <row r="32" spans="2:32" ht="75" customHeight="1" x14ac:dyDescent="0.25">
      <c r="B32" s="48">
        <f>INFORMASJON!C113</f>
        <v>0</v>
      </c>
      <c r="C32" s="11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</row>
    <row r="33" spans="2:32" ht="18.75" x14ac:dyDescent="0.3">
      <c r="B33" s="11" t="s">
        <v>51</v>
      </c>
      <c r="C33" s="11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</sheetData>
  <conditionalFormatting sqref="D1:D1048576">
    <cfRule type="expression" dxfId="316" priority="66">
      <formula>ISBLANK(Tilbud_1)</formula>
    </cfRule>
  </conditionalFormatting>
  <conditionalFormatting sqref="V1:V1048576">
    <cfRule type="expression" dxfId="315" priority="75">
      <formula>ISBLANK(Tilbud_10)</formula>
    </cfRule>
  </conditionalFormatting>
  <conditionalFormatting sqref="T1:T1048576">
    <cfRule type="expression" dxfId="314" priority="74">
      <formula>ISBLANK(Tilbud_9)</formula>
    </cfRule>
  </conditionalFormatting>
  <conditionalFormatting sqref="R1:R1048576">
    <cfRule type="expression" dxfId="313" priority="73">
      <formula>ISBLANK(Tilbud_8)</formula>
    </cfRule>
  </conditionalFormatting>
  <conditionalFormatting sqref="P1:P1048576">
    <cfRule type="expression" dxfId="312" priority="72">
      <formula>ISBLANK(Tilbud_7)</formula>
    </cfRule>
  </conditionalFormatting>
  <conditionalFormatting sqref="N1:N1048576">
    <cfRule type="expression" dxfId="311" priority="71">
      <formula>ISBLANK(Tilbud_6)</formula>
    </cfRule>
  </conditionalFormatting>
  <conditionalFormatting sqref="L1:L1048576">
    <cfRule type="expression" dxfId="310" priority="70">
      <formula>ISBLANK(Tilbud_5)</formula>
    </cfRule>
  </conditionalFormatting>
  <conditionalFormatting sqref="J1:J1048576">
    <cfRule type="expression" dxfId="309" priority="69">
      <formula>ISBLANK(Tilbud_4)</formula>
    </cfRule>
  </conditionalFormatting>
  <conditionalFormatting sqref="H1:H1048576">
    <cfRule type="expression" dxfId="308" priority="68">
      <formula>ISBLANK(Tilbud_3)</formula>
    </cfRule>
  </conditionalFormatting>
  <conditionalFormatting sqref="F1:F1048576">
    <cfRule type="expression" dxfId="307" priority="67">
      <formula>ISBLANK(Tilbud_2)</formula>
    </cfRule>
  </conditionalFormatting>
  <conditionalFormatting sqref="A2:V34 AG2:XFD34">
    <cfRule type="expression" dxfId="306" priority="65">
      <formula>$B$1="IKKE I BRUK"</formula>
    </cfRule>
  </conditionalFormatting>
  <conditionalFormatting sqref="A8:V9 AG8:XFD9">
    <cfRule type="expression" dxfId="305" priority="64">
      <formula>U4.2=0</formula>
    </cfRule>
  </conditionalFormatting>
  <conditionalFormatting sqref="A11:V12 AG11:XFD12">
    <cfRule type="expression" dxfId="304" priority="63">
      <formula>U4.3=0</formula>
    </cfRule>
  </conditionalFormatting>
  <conditionalFormatting sqref="A14:V15 AG14:XFD15">
    <cfRule type="expression" dxfId="303" priority="62">
      <formula>U4.4=0</formula>
    </cfRule>
  </conditionalFormatting>
  <conditionalFormatting sqref="A17:V18 AG17:XFD18">
    <cfRule type="expression" dxfId="302" priority="61">
      <formula>U4.5=0</formula>
    </cfRule>
  </conditionalFormatting>
  <conditionalFormatting sqref="A20:V21 AG20:XFD21">
    <cfRule type="expression" dxfId="301" priority="60">
      <formula>U4.6=0</formula>
    </cfRule>
  </conditionalFormatting>
  <conditionalFormatting sqref="A23:V24 AG23:XFD24">
    <cfRule type="expression" dxfId="300" priority="59">
      <formula>U4.7=0</formula>
    </cfRule>
  </conditionalFormatting>
  <conditionalFormatting sqref="A26:V27 AG26:XFD27">
    <cfRule type="expression" dxfId="299" priority="58">
      <formula>U4.8=0</formula>
    </cfRule>
  </conditionalFormatting>
  <conditionalFormatting sqref="A29:V30 AG29:XFD30">
    <cfRule type="expression" dxfId="298" priority="57">
      <formula>U4.9=0</formula>
    </cfRule>
  </conditionalFormatting>
  <conditionalFormatting sqref="A32:V33 AG32:XFD33">
    <cfRule type="expression" dxfId="297" priority="56">
      <formula>U4.10=0</formula>
    </cfRule>
  </conditionalFormatting>
  <conditionalFormatting sqref="X1:X38">
    <cfRule type="expression" dxfId="296" priority="55">
      <formula>ISBLANK(Tilbud_10)</formula>
    </cfRule>
  </conditionalFormatting>
  <conditionalFormatting sqref="W2:X34">
    <cfRule type="expression" dxfId="295" priority="54">
      <formula>$B$1="IKKE I BRUK"</formula>
    </cfRule>
  </conditionalFormatting>
  <conditionalFormatting sqref="W8:X9">
    <cfRule type="expression" dxfId="294" priority="53">
      <formula>U4.2=0</formula>
    </cfRule>
  </conditionalFormatting>
  <conditionalFormatting sqref="W11:X12">
    <cfRule type="expression" dxfId="293" priority="52">
      <formula>U4.3=0</formula>
    </cfRule>
  </conditionalFormatting>
  <conditionalFormatting sqref="W14:X15">
    <cfRule type="expression" dxfId="292" priority="51">
      <formula>U4.4=0</formula>
    </cfRule>
  </conditionalFormatting>
  <conditionalFormatting sqref="W17:X18">
    <cfRule type="expression" dxfId="291" priority="50">
      <formula>U4.5=0</formula>
    </cfRule>
  </conditionalFormatting>
  <conditionalFormatting sqref="W20:X21">
    <cfRule type="expression" dxfId="290" priority="49">
      <formula>U4.6=0</formula>
    </cfRule>
  </conditionalFormatting>
  <conditionalFormatting sqref="W23:X24">
    <cfRule type="expression" dxfId="289" priority="48">
      <formula>U4.7=0</formula>
    </cfRule>
  </conditionalFormatting>
  <conditionalFormatting sqref="W26:X27">
    <cfRule type="expression" dxfId="288" priority="47">
      <formula>U4.8=0</formula>
    </cfRule>
  </conditionalFormatting>
  <conditionalFormatting sqref="W29:X30">
    <cfRule type="expression" dxfId="287" priority="46">
      <formula>U4.9=0</formula>
    </cfRule>
  </conditionalFormatting>
  <conditionalFormatting sqref="W32:X33">
    <cfRule type="expression" dxfId="286" priority="45">
      <formula>U4.10=0</formula>
    </cfRule>
  </conditionalFormatting>
  <conditionalFormatting sqref="Z1:Z38">
    <cfRule type="expression" dxfId="285" priority="44">
      <formula>ISBLANK(Tilbud_10)</formula>
    </cfRule>
  </conditionalFormatting>
  <conditionalFormatting sqref="Y2:Z34">
    <cfRule type="expression" dxfId="284" priority="43">
      <formula>$B$1="IKKE I BRUK"</formula>
    </cfRule>
  </conditionalFormatting>
  <conditionalFormatting sqref="Y8:Z9">
    <cfRule type="expression" dxfId="283" priority="42">
      <formula>U4.2=0</formula>
    </cfRule>
  </conditionalFormatting>
  <conditionalFormatting sqref="Y11:Z12">
    <cfRule type="expression" dxfId="282" priority="41">
      <formula>U4.3=0</formula>
    </cfRule>
  </conditionalFormatting>
  <conditionalFormatting sqref="Y14:Z15">
    <cfRule type="expression" dxfId="281" priority="40">
      <formula>U4.4=0</formula>
    </cfRule>
  </conditionalFormatting>
  <conditionalFormatting sqref="Y17:Z18">
    <cfRule type="expression" dxfId="280" priority="39">
      <formula>U4.5=0</formula>
    </cfRule>
  </conditionalFormatting>
  <conditionalFormatting sqref="Y20:Z21">
    <cfRule type="expression" dxfId="279" priority="38">
      <formula>U4.6=0</formula>
    </cfRule>
  </conditionalFormatting>
  <conditionalFormatting sqref="Y23:Z24">
    <cfRule type="expression" dxfId="278" priority="37">
      <formula>U4.7=0</formula>
    </cfRule>
  </conditionalFormatting>
  <conditionalFormatting sqref="Y26:Z27">
    <cfRule type="expression" dxfId="277" priority="36">
      <formula>U4.8=0</formula>
    </cfRule>
  </conditionalFormatting>
  <conditionalFormatting sqref="Y29:Z30">
    <cfRule type="expression" dxfId="276" priority="35">
      <formula>U4.9=0</formula>
    </cfRule>
  </conditionalFormatting>
  <conditionalFormatting sqref="Y32:Z33">
    <cfRule type="expression" dxfId="275" priority="34">
      <formula>U4.10=0</formula>
    </cfRule>
  </conditionalFormatting>
  <conditionalFormatting sqref="AB1:AB38">
    <cfRule type="expression" dxfId="274" priority="33">
      <formula>ISBLANK(Tilbud_10)</formula>
    </cfRule>
  </conditionalFormatting>
  <conditionalFormatting sqref="AA2:AB34">
    <cfRule type="expression" dxfId="273" priority="32">
      <formula>$B$1="IKKE I BRUK"</formula>
    </cfRule>
  </conditionalFormatting>
  <conditionalFormatting sqref="AA8:AB9">
    <cfRule type="expression" dxfId="272" priority="31">
      <formula>U4.2=0</formula>
    </cfRule>
  </conditionalFormatting>
  <conditionalFormatting sqref="AA11:AB12">
    <cfRule type="expression" dxfId="271" priority="30">
      <formula>U4.3=0</formula>
    </cfRule>
  </conditionalFormatting>
  <conditionalFormatting sqref="AA14:AB15">
    <cfRule type="expression" dxfId="270" priority="29">
      <formula>U4.4=0</formula>
    </cfRule>
  </conditionalFormatting>
  <conditionalFormatting sqref="AA17:AB18">
    <cfRule type="expression" dxfId="269" priority="28">
      <formula>U4.5=0</formula>
    </cfRule>
  </conditionalFormatting>
  <conditionalFormatting sqref="AA20:AB21">
    <cfRule type="expression" dxfId="268" priority="27">
      <formula>U4.6=0</formula>
    </cfRule>
  </conditionalFormatting>
  <conditionalFormatting sqref="AA23:AB24">
    <cfRule type="expression" dxfId="267" priority="26">
      <formula>U4.7=0</formula>
    </cfRule>
  </conditionalFormatting>
  <conditionalFormatting sqref="AA26:AB27">
    <cfRule type="expression" dxfId="266" priority="25">
      <formula>U4.8=0</formula>
    </cfRule>
  </conditionalFormatting>
  <conditionalFormatting sqref="AA29:AB30">
    <cfRule type="expression" dxfId="265" priority="24">
      <formula>U4.9=0</formula>
    </cfRule>
  </conditionalFormatting>
  <conditionalFormatting sqref="AA32:AB33">
    <cfRule type="expression" dxfId="264" priority="23">
      <formula>U4.10=0</formula>
    </cfRule>
  </conditionalFormatting>
  <conditionalFormatting sqref="AD1:AD38">
    <cfRule type="expression" dxfId="263" priority="22">
      <formula>ISBLANK(Tilbud_10)</formula>
    </cfRule>
  </conditionalFormatting>
  <conditionalFormatting sqref="AC2:AD34">
    <cfRule type="expression" dxfId="262" priority="21">
      <formula>$B$1="IKKE I BRUK"</formula>
    </cfRule>
  </conditionalFormatting>
  <conditionalFormatting sqref="AC8:AD9">
    <cfRule type="expression" dxfId="261" priority="20">
      <formula>U4.2=0</formula>
    </cfRule>
  </conditionalFormatting>
  <conditionalFormatting sqref="AC11:AD12">
    <cfRule type="expression" dxfId="260" priority="19">
      <formula>U4.3=0</formula>
    </cfRule>
  </conditionalFormatting>
  <conditionalFormatting sqref="AC14:AD15">
    <cfRule type="expression" dxfId="259" priority="18">
      <formula>U4.4=0</formula>
    </cfRule>
  </conditionalFormatting>
  <conditionalFormatting sqref="AC17:AD18">
    <cfRule type="expression" dxfId="258" priority="17">
      <formula>U4.5=0</formula>
    </cfRule>
  </conditionalFormatting>
  <conditionalFormatting sqref="AC20:AD21">
    <cfRule type="expression" dxfId="257" priority="16">
      <formula>U4.6=0</formula>
    </cfRule>
  </conditionalFormatting>
  <conditionalFormatting sqref="AC23:AD24">
    <cfRule type="expression" dxfId="256" priority="15">
      <formula>U4.7=0</formula>
    </cfRule>
  </conditionalFormatting>
  <conditionalFormatting sqref="AC26:AD27">
    <cfRule type="expression" dxfId="255" priority="14">
      <formula>U4.8=0</formula>
    </cfRule>
  </conditionalFormatting>
  <conditionalFormatting sqref="AC29:AD30">
    <cfRule type="expression" dxfId="254" priority="13">
      <formula>U4.9=0</formula>
    </cfRule>
  </conditionalFormatting>
  <conditionalFormatting sqref="AC32:AD33">
    <cfRule type="expression" dxfId="253" priority="12">
      <formula>U4.10=0</formula>
    </cfRule>
  </conditionalFormatting>
  <conditionalFormatting sqref="AF1:AF38">
    <cfRule type="expression" dxfId="252" priority="11">
      <formula>ISBLANK(Tilbud_10)</formula>
    </cfRule>
  </conditionalFormatting>
  <conditionalFormatting sqref="AE2:AF34">
    <cfRule type="expression" dxfId="251" priority="10">
      <formula>$B$1="IKKE I BRUK"</formula>
    </cfRule>
  </conditionalFormatting>
  <conditionalFormatting sqref="AE8:AF9">
    <cfRule type="expression" dxfId="250" priority="9">
      <formula>U4.2=0</formula>
    </cfRule>
  </conditionalFormatting>
  <conditionalFormatting sqref="AE11:AF12">
    <cfRule type="expression" dxfId="249" priority="8">
      <formula>U4.3=0</formula>
    </cfRule>
  </conditionalFormatting>
  <conditionalFormatting sqref="AE14:AF15">
    <cfRule type="expression" dxfId="248" priority="7">
      <formula>U4.4=0</formula>
    </cfRule>
  </conditionalFormatting>
  <conditionalFormatting sqref="AE17:AF18">
    <cfRule type="expression" dxfId="247" priority="6">
      <formula>U4.5=0</formula>
    </cfRule>
  </conditionalFormatting>
  <conditionalFormatting sqref="AE20:AF21">
    <cfRule type="expression" dxfId="246" priority="5">
      <formula>U4.6=0</formula>
    </cfRule>
  </conditionalFormatting>
  <conditionalFormatting sqref="AE23:AF24">
    <cfRule type="expression" dxfId="245" priority="4">
      <formula>U4.7=0</formula>
    </cfRule>
  </conditionalFormatting>
  <conditionalFormatting sqref="AE26:AF27">
    <cfRule type="expression" dxfId="244" priority="3">
      <formula>U4.8=0</formula>
    </cfRule>
  </conditionalFormatting>
  <conditionalFormatting sqref="AE29:AF30">
    <cfRule type="expression" dxfId="243" priority="2">
      <formula>U4.9=0</formula>
    </cfRule>
  </conditionalFormatting>
  <conditionalFormatting sqref="AE32:AF33">
    <cfRule type="expression" dxfId="242" priority="1">
      <formula>U4.10=0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CC"/>
  </sheetPr>
  <dimension ref="B1:AF33"/>
  <sheetViews>
    <sheetView showGridLines="0" zoomScaleNormal="100" workbookViewId="0"/>
  </sheetViews>
  <sheetFormatPr baseColWidth="10" defaultRowHeight="15" x14ac:dyDescent="0.25"/>
  <cols>
    <col min="1" max="1" width="4.375" customWidth="1"/>
    <col min="2" max="3" width="22.25" customWidth="1"/>
    <col min="4" max="4" width="17.25" customWidth="1"/>
    <col min="5" max="5" width="17.25" hidden="1" customWidth="1"/>
    <col min="6" max="6" width="17.25" customWidth="1"/>
    <col min="7" max="7" width="17.25" hidden="1" customWidth="1"/>
    <col min="8" max="8" width="17.25" customWidth="1"/>
    <col min="9" max="9" width="17.25" hidden="1" customWidth="1"/>
    <col min="10" max="10" width="17.25" customWidth="1"/>
    <col min="11" max="11" width="17.25" hidden="1" customWidth="1"/>
    <col min="12" max="12" width="17.25" customWidth="1"/>
    <col min="13" max="13" width="17.25" hidden="1" customWidth="1"/>
    <col min="14" max="14" width="17.25" customWidth="1"/>
    <col min="15" max="15" width="17.25" hidden="1" customWidth="1"/>
    <col min="16" max="16" width="17.25" customWidth="1"/>
    <col min="17" max="17" width="17.25" hidden="1" customWidth="1"/>
    <col min="18" max="18" width="17.25" customWidth="1"/>
    <col min="19" max="19" width="17.25" hidden="1" customWidth="1"/>
    <col min="20" max="20" width="17.25" customWidth="1"/>
    <col min="21" max="21" width="17.25" hidden="1" customWidth="1"/>
    <col min="22" max="22" width="17.25" customWidth="1"/>
    <col min="23" max="23" width="18.125" hidden="1" customWidth="1"/>
    <col min="24" max="24" width="20.5" customWidth="1"/>
    <col min="25" max="25" width="19.375" hidden="1" customWidth="1"/>
    <col min="26" max="26" width="20.625" customWidth="1"/>
    <col min="27" max="27" width="17.5" hidden="1" customWidth="1"/>
    <col min="28" max="28" width="19.25" customWidth="1"/>
    <col min="29" max="29" width="16.625" hidden="1" customWidth="1"/>
    <col min="30" max="30" width="18.625" customWidth="1"/>
    <col min="31" max="31" width="19.125" hidden="1" customWidth="1"/>
    <col min="32" max="32" width="21" customWidth="1"/>
  </cols>
  <sheetData>
    <row r="1" spans="2:32" ht="33.75" x14ac:dyDescent="0.5">
      <c r="B1" s="2" t="str">
        <f>IF(Tildelingskriterium_5=0,"IKKE I BRUK","EVALUERING AV "&amp;UPPER(Tildelingskriterium_5)&amp;" ("&amp;TEXT(INFORMASJON!D51,"0%")&amp;")")</f>
        <v>IKKE I BRUK</v>
      </c>
      <c r="C1" s="2"/>
    </row>
    <row r="4" spans="2:32" x14ac:dyDescent="0.25">
      <c r="B4" s="12" t="str">
        <f>IF(INFORMASJON!E51="Nei","Tildelingskriterium","Underkriterium")</f>
        <v>Underkriterium</v>
      </c>
      <c r="C4" s="12"/>
      <c r="D4" s="12">
        <f>Tilbud_1</f>
        <v>0</v>
      </c>
      <c r="E4" s="12"/>
      <c r="F4" s="12">
        <f>Tilbud_2</f>
        <v>0</v>
      </c>
      <c r="G4" s="12"/>
      <c r="H4" s="12">
        <f>Tilbud_3</f>
        <v>0</v>
      </c>
      <c r="I4" s="12"/>
      <c r="J4" s="12">
        <f>Tilbud_4</f>
        <v>0</v>
      </c>
      <c r="K4" s="12"/>
      <c r="L4" s="12">
        <f>Tilbud_5</f>
        <v>0</v>
      </c>
      <c r="M4" s="12"/>
      <c r="N4" s="12">
        <f>Tilbud_6</f>
        <v>0</v>
      </c>
      <c r="O4" s="12"/>
      <c r="P4" s="12">
        <f>Tilbud_7</f>
        <v>0</v>
      </c>
      <c r="Q4" s="12"/>
      <c r="R4" s="12">
        <f>Tilbud_8</f>
        <v>0</v>
      </c>
      <c r="S4" s="12"/>
      <c r="T4" s="12">
        <f>Tilbud_9</f>
        <v>0</v>
      </c>
      <c r="U4" s="12"/>
      <c r="V4" s="12">
        <f>Tilbud_10</f>
        <v>0</v>
      </c>
      <c r="W4" s="12"/>
      <c r="X4" s="12">
        <f>Tilbud_11</f>
        <v>0</v>
      </c>
      <c r="Y4" s="12"/>
      <c r="Z4" s="12">
        <f>Tilbud_12</f>
        <v>0</v>
      </c>
      <c r="AA4" s="12"/>
      <c r="AB4" s="12">
        <f>Tilbud_13</f>
        <v>0</v>
      </c>
      <c r="AC4" s="12"/>
      <c r="AD4" s="12">
        <f>Tilbud_14</f>
        <v>0</v>
      </c>
      <c r="AE4" s="12"/>
      <c r="AF4" s="12">
        <f>Tilbud_15</f>
        <v>0</v>
      </c>
    </row>
    <row r="5" spans="2:32" ht="75" customHeight="1" x14ac:dyDescent="0.25">
      <c r="B5" s="48">
        <f>IF(INFORMASJON!E51="Nei",Tildelingskriterium_5,INFORMASJON!C119)</f>
        <v>0</v>
      </c>
      <c r="C5" s="11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</row>
    <row r="6" spans="2:32" ht="18.75" x14ac:dyDescent="0.3">
      <c r="B6" s="11" t="s">
        <v>51</v>
      </c>
      <c r="C6" s="1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2:32" ht="5.25" customHeight="1" x14ac:dyDescent="0.25"/>
    <row r="8" spans="2:32" ht="75" customHeight="1" x14ac:dyDescent="0.25">
      <c r="B8" s="48">
        <f>INFORMASJON!C120</f>
        <v>0</v>
      </c>
      <c r="C8" s="11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</row>
    <row r="9" spans="2:32" ht="18.75" x14ac:dyDescent="0.3">
      <c r="B9" s="11" t="s">
        <v>51</v>
      </c>
      <c r="C9" s="11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2:32" ht="5.25" customHeight="1" x14ac:dyDescent="0.25"/>
    <row r="11" spans="2:32" ht="75" customHeight="1" x14ac:dyDescent="0.25">
      <c r="B11" s="48">
        <f>INFORMASJON!C121</f>
        <v>0</v>
      </c>
      <c r="C11" s="11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</row>
    <row r="12" spans="2:32" ht="18.75" x14ac:dyDescent="0.3">
      <c r="B12" s="11" t="s">
        <v>51</v>
      </c>
      <c r="C12" s="1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2:32" ht="5.25" customHeight="1" x14ac:dyDescent="0.25"/>
    <row r="14" spans="2:32" ht="75" customHeight="1" x14ac:dyDescent="0.25">
      <c r="B14" s="48">
        <f>INFORMASJON!C122</f>
        <v>0</v>
      </c>
      <c r="C14" s="11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</row>
    <row r="15" spans="2:32" ht="18.75" x14ac:dyDescent="0.3">
      <c r="B15" s="11" t="s">
        <v>51</v>
      </c>
      <c r="C15" s="1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2:32" ht="5.25" customHeight="1" x14ac:dyDescent="0.25"/>
    <row r="17" spans="2:32" ht="75" customHeight="1" x14ac:dyDescent="0.25">
      <c r="B17" s="48">
        <f>INFORMASJON!C123</f>
        <v>0</v>
      </c>
      <c r="C17" s="11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</row>
    <row r="18" spans="2:32" ht="18.75" x14ac:dyDescent="0.3">
      <c r="B18" s="11" t="s">
        <v>51</v>
      </c>
      <c r="C18" s="11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2:32" ht="5.25" customHeight="1" x14ac:dyDescent="0.25"/>
    <row r="20" spans="2:32" ht="75" customHeight="1" x14ac:dyDescent="0.25">
      <c r="B20" s="48">
        <f>INFORMASJON!C124</f>
        <v>0</v>
      </c>
      <c r="C20" s="11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</row>
    <row r="21" spans="2:32" ht="18.75" x14ac:dyDescent="0.3">
      <c r="B21" s="11" t="s">
        <v>51</v>
      </c>
      <c r="C21" s="11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2:32" ht="5.25" customHeight="1" x14ac:dyDescent="0.25"/>
    <row r="23" spans="2:32" ht="75" customHeight="1" x14ac:dyDescent="0.25">
      <c r="B23" s="48">
        <f>INFORMASJON!C125</f>
        <v>0</v>
      </c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</row>
    <row r="24" spans="2:32" ht="18.75" x14ac:dyDescent="0.3">
      <c r="B24" s="11" t="s">
        <v>51</v>
      </c>
      <c r="C24" s="11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2:32" ht="5.25" customHeight="1" x14ac:dyDescent="0.25"/>
    <row r="26" spans="2:32" ht="75" customHeight="1" x14ac:dyDescent="0.25">
      <c r="B26" s="48">
        <f>INFORMASJON!C126</f>
        <v>0</v>
      </c>
      <c r="C26" s="11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</row>
    <row r="27" spans="2:32" ht="18.75" x14ac:dyDescent="0.3">
      <c r="B27" s="11" t="s">
        <v>51</v>
      </c>
      <c r="C27" s="11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2:32" ht="5.25" customHeight="1" x14ac:dyDescent="0.25"/>
    <row r="29" spans="2:32" ht="75" customHeight="1" x14ac:dyDescent="0.25">
      <c r="B29" s="48">
        <f>INFORMASJON!C127</f>
        <v>0</v>
      </c>
      <c r="C29" s="11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</row>
    <row r="30" spans="2:32" ht="18.75" x14ac:dyDescent="0.3">
      <c r="B30" s="11" t="s">
        <v>51</v>
      </c>
      <c r="C30" s="1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</row>
    <row r="31" spans="2:32" ht="5.25" customHeight="1" x14ac:dyDescent="0.25"/>
    <row r="32" spans="2:32" ht="75" customHeight="1" x14ac:dyDescent="0.25">
      <c r="B32" s="48">
        <f>INFORMASJON!C128</f>
        <v>0</v>
      </c>
      <c r="C32" s="11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</row>
    <row r="33" spans="2:32" ht="18.75" x14ac:dyDescent="0.3">
      <c r="B33" s="11" t="s">
        <v>51</v>
      </c>
      <c r="C33" s="11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</sheetData>
  <conditionalFormatting sqref="V1:V1048576">
    <cfRule type="expression" dxfId="241" priority="75">
      <formula>ISBLANK(Tilbud_10)</formula>
    </cfRule>
  </conditionalFormatting>
  <conditionalFormatting sqref="T1:T1048576">
    <cfRule type="expression" dxfId="240" priority="74">
      <formula>ISBLANK(Tilbud_9)</formula>
    </cfRule>
  </conditionalFormatting>
  <conditionalFormatting sqref="R1:R1048576">
    <cfRule type="expression" dxfId="239" priority="73">
      <formula>ISBLANK(Tilbud_8)</formula>
    </cfRule>
  </conditionalFormatting>
  <conditionalFormatting sqref="P1:P1048576">
    <cfRule type="expression" dxfId="238" priority="72">
      <formula>ISBLANK(Tilbud_7)</formula>
    </cfRule>
  </conditionalFormatting>
  <conditionalFormatting sqref="N1:N1048576">
    <cfRule type="expression" dxfId="237" priority="71">
      <formula>ISBLANK(Tilbud_6)</formula>
    </cfRule>
  </conditionalFormatting>
  <conditionalFormatting sqref="L1:L1048576">
    <cfRule type="expression" dxfId="236" priority="70">
      <formula>ISBLANK(Tilbud_5)</formula>
    </cfRule>
  </conditionalFormatting>
  <conditionalFormatting sqref="J1:J1048576">
    <cfRule type="expression" dxfId="235" priority="69">
      <formula>ISBLANK(Tilbud_4)</formula>
    </cfRule>
  </conditionalFormatting>
  <conditionalFormatting sqref="H1:H1048576">
    <cfRule type="expression" dxfId="234" priority="68">
      <formula>ISBLANK(Tilbud_3)</formula>
    </cfRule>
  </conditionalFormatting>
  <conditionalFormatting sqref="F1:F1048576">
    <cfRule type="expression" dxfId="233" priority="67">
      <formula>ISBLANK(Tilbud_2)</formula>
    </cfRule>
  </conditionalFormatting>
  <conditionalFormatting sqref="D1:D1048576">
    <cfRule type="expression" dxfId="232" priority="66">
      <formula>ISBLANK(Tilbud_1)</formula>
    </cfRule>
  </conditionalFormatting>
  <conditionalFormatting sqref="A2:V34 AG2:XFD34">
    <cfRule type="expression" dxfId="231" priority="65">
      <formula>$B$1="IKKE I BRUK"</formula>
    </cfRule>
  </conditionalFormatting>
  <conditionalFormatting sqref="A8:V9 AG8:XFD9">
    <cfRule type="expression" dxfId="230" priority="64">
      <formula>U5.2=0</formula>
    </cfRule>
  </conditionalFormatting>
  <conditionalFormatting sqref="A11:V12 AG11:XFD12">
    <cfRule type="expression" dxfId="229" priority="63">
      <formula>U5.3=0</formula>
    </cfRule>
  </conditionalFormatting>
  <conditionalFormatting sqref="A14:V15 AG14:XFD15">
    <cfRule type="expression" dxfId="228" priority="62">
      <formula>U5.4=0</formula>
    </cfRule>
  </conditionalFormatting>
  <conditionalFormatting sqref="A17:V18 AG17:XFD18">
    <cfRule type="expression" dxfId="227" priority="61">
      <formula>U5.5=0</formula>
    </cfRule>
  </conditionalFormatting>
  <conditionalFormatting sqref="A20:V21 AG20:XFD21">
    <cfRule type="expression" dxfId="226" priority="60">
      <formula>U5.6=0</formula>
    </cfRule>
  </conditionalFormatting>
  <conditionalFormatting sqref="A23:V24 AG23:XFD24">
    <cfRule type="expression" dxfId="225" priority="59">
      <formula>U5.7=0</formula>
    </cfRule>
  </conditionalFormatting>
  <conditionalFormatting sqref="A26:V27 AG26:XFD27">
    <cfRule type="expression" dxfId="224" priority="58">
      <formula>U5.8=0</formula>
    </cfRule>
  </conditionalFormatting>
  <conditionalFormatting sqref="A29:V30 AG29:XFD30">
    <cfRule type="expression" dxfId="223" priority="57">
      <formula>U5.9=0</formula>
    </cfRule>
  </conditionalFormatting>
  <conditionalFormatting sqref="A32:V33 AG32:XFD33">
    <cfRule type="expression" dxfId="222" priority="56">
      <formula>U5.10=0</formula>
    </cfRule>
  </conditionalFormatting>
  <conditionalFormatting sqref="X1:X42">
    <cfRule type="expression" dxfId="221" priority="55">
      <formula>ISBLANK(Tilbud_10)</formula>
    </cfRule>
  </conditionalFormatting>
  <conditionalFormatting sqref="W2:X34">
    <cfRule type="expression" dxfId="220" priority="54">
      <formula>$B$1="IKKE I BRUK"</formula>
    </cfRule>
  </conditionalFormatting>
  <conditionalFormatting sqref="W8:X9">
    <cfRule type="expression" dxfId="219" priority="53">
      <formula>U5.2=0</formula>
    </cfRule>
  </conditionalFormatting>
  <conditionalFormatting sqref="W11:X12">
    <cfRule type="expression" dxfId="218" priority="52">
      <formula>U5.3=0</formula>
    </cfRule>
  </conditionalFormatting>
  <conditionalFormatting sqref="W14:X15">
    <cfRule type="expression" dxfId="217" priority="51">
      <formula>U5.4=0</formula>
    </cfRule>
  </conditionalFormatting>
  <conditionalFormatting sqref="W17:X18">
    <cfRule type="expression" dxfId="216" priority="50">
      <formula>U5.5=0</formula>
    </cfRule>
  </conditionalFormatting>
  <conditionalFormatting sqref="W20:X21">
    <cfRule type="expression" dxfId="215" priority="49">
      <formula>U5.6=0</formula>
    </cfRule>
  </conditionalFormatting>
  <conditionalFormatting sqref="W23:X24">
    <cfRule type="expression" dxfId="214" priority="48">
      <formula>U5.7=0</formula>
    </cfRule>
  </conditionalFormatting>
  <conditionalFormatting sqref="W26:X27">
    <cfRule type="expression" dxfId="213" priority="47">
      <formula>U5.8=0</formula>
    </cfRule>
  </conditionalFormatting>
  <conditionalFormatting sqref="W29:X30">
    <cfRule type="expression" dxfId="212" priority="46">
      <formula>U5.9=0</formula>
    </cfRule>
  </conditionalFormatting>
  <conditionalFormatting sqref="W32:X33">
    <cfRule type="expression" dxfId="211" priority="45">
      <formula>U5.10=0</formula>
    </cfRule>
  </conditionalFormatting>
  <conditionalFormatting sqref="Z1:Z42">
    <cfRule type="expression" dxfId="210" priority="44">
      <formula>ISBLANK(Tilbud_10)</formula>
    </cfRule>
  </conditionalFormatting>
  <conditionalFormatting sqref="Y2:Z34">
    <cfRule type="expression" dxfId="209" priority="43">
      <formula>$B$1="IKKE I BRUK"</formula>
    </cfRule>
  </conditionalFormatting>
  <conditionalFormatting sqref="Y8:Z9">
    <cfRule type="expression" dxfId="208" priority="42">
      <formula>U5.2=0</formula>
    </cfRule>
  </conditionalFormatting>
  <conditionalFormatting sqref="Y11:Z12">
    <cfRule type="expression" dxfId="207" priority="41">
      <formula>U5.3=0</formula>
    </cfRule>
  </conditionalFormatting>
  <conditionalFormatting sqref="Y14:Z15">
    <cfRule type="expression" dxfId="206" priority="40">
      <formula>U5.4=0</formula>
    </cfRule>
  </conditionalFormatting>
  <conditionalFormatting sqref="Y17:Z18">
    <cfRule type="expression" dxfId="205" priority="39">
      <formula>U5.5=0</formula>
    </cfRule>
  </conditionalFormatting>
  <conditionalFormatting sqref="Y20:Z21">
    <cfRule type="expression" dxfId="204" priority="38">
      <formula>U5.6=0</formula>
    </cfRule>
  </conditionalFormatting>
  <conditionalFormatting sqref="Y23:Z24">
    <cfRule type="expression" dxfId="203" priority="37">
      <formula>U5.7=0</formula>
    </cfRule>
  </conditionalFormatting>
  <conditionalFormatting sqref="Y26:Z27">
    <cfRule type="expression" dxfId="202" priority="36">
      <formula>U5.8=0</formula>
    </cfRule>
  </conditionalFormatting>
  <conditionalFormatting sqref="Y29:Z30">
    <cfRule type="expression" dxfId="201" priority="35">
      <formula>U5.9=0</formula>
    </cfRule>
  </conditionalFormatting>
  <conditionalFormatting sqref="Y32:Z33">
    <cfRule type="expression" dxfId="200" priority="34">
      <formula>U5.10=0</formula>
    </cfRule>
  </conditionalFormatting>
  <conditionalFormatting sqref="AB1:AB42">
    <cfRule type="expression" dxfId="199" priority="33">
      <formula>ISBLANK(Tilbud_10)</formula>
    </cfRule>
  </conditionalFormatting>
  <conditionalFormatting sqref="AA2:AB34">
    <cfRule type="expression" dxfId="198" priority="32">
      <formula>$B$1="IKKE I BRUK"</formula>
    </cfRule>
  </conditionalFormatting>
  <conditionalFormatting sqref="AA8:AB9">
    <cfRule type="expression" dxfId="197" priority="31">
      <formula>U5.2=0</formula>
    </cfRule>
  </conditionalFormatting>
  <conditionalFormatting sqref="AA11:AB12">
    <cfRule type="expression" dxfId="196" priority="30">
      <formula>U5.3=0</formula>
    </cfRule>
  </conditionalFormatting>
  <conditionalFormatting sqref="AA14:AB15">
    <cfRule type="expression" dxfId="195" priority="29">
      <formula>U5.4=0</formula>
    </cfRule>
  </conditionalFormatting>
  <conditionalFormatting sqref="AA17:AB18">
    <cfRule type="expression" dxfId="194" priority="28">
      <formula>U5.5=0</formula>
    </cfRule>
  </conditionalFormatting>
  <conditionalFormatting sqref="AA20:AB21">
    <cfRule type="expression" dxfId="193" priority="27">
      <formula>U5.6=0</formula>
    </cfRule>
  </conditionalFormatting>
  <conditionalFormatting sqref="AA23:AB24">
    <cfRule type="expression" dxfId="192" priority="26">
      <formula>U5.7=0</formula>
    </cfRule>
  </conditionalFormatting>
  <conditionalFormatting sqref="AA26:AB27">
    <cfRule type="expression" dxfId="191" priority="25">
      <formula>U5.8=0</formula>
    </cfRule>
  </conditionalFormatting>
  <conditionalFormatting sqref="AA29:AB30">
    <cfRule type="expression" dxfId="190" priority="24">
      <formula>U5.9=0</formula>
    </cfRule>
  </conditionalFormatting>
  <conditionalFormatting sqref="AA32:AB33">
    <cfRule type="expression" dxfId="189" priority="23">
      <formula>U5.10=0</formula>
    </cfRule>
  </conditionalFormatting>
  <conditionalFormatting sqref="AD1:AD42">
    <cfRule type="expression" dxfId="188" priority="22">
      <formula>ISBLANK(Tilbud_10)</formula>
    </cfRule>
  </conditionalFormatting>
  <conditionalFormatting sqref="AC2:AD34">
    <cfRule type="expression" dxfId="187" priority="21">
      <formula>$B$1="IKKE I BRUK"</formula>
    </cfRule>
  </conditionalFormatting>
  <conditionalFormatting sqref="AC8:AD9">
    <cfRule type="expression" dxfId="186" priority="20">
      <formula>U5.2=0</formula>
    </cfRule>
  </conditionalFormatting>
  <conditionalFormatting sqref="AC11:AD12">
    <cfRule type="expression" dxfId="185" priority="19">
      <formula>U5.3=0</formula>
    </cfRule>
  </conditionalFormatting>
  <conditionalFormatting sqref="AC14:AD15">
    <cfRule type="expression" dxfId="184" priority="18">
      <formula>U5.4=0</formula>
    </cfRule>
  </conditionalFormatting>
  <conditionalFormatting sqref="AC17:AD18">
    <cfRule type="expression" dxfId="183" priority="17">
      <formula>U5.5=0</formula>
    </cfRule>
  </conditionalFormatting>
  <conditionalFormatting sqref="AC20:AD21">
    <cfRule type="expression" dxfId="182" priority="16">
      <formula>U5.6=0</formula>
    </cfRule>
  </conditionalFormatting>
  <conditionalFormatting sqref="AC23:AD24">
    <cfRule type="expression" dxfId="181" priority="15">
      <formula>U5.7=0</formula>
    </cfRule>
  </conditionalFormatting>
  <conditionalFormatting sqref="AC26:AD27">
    <cfRule type="expression" dxfId="180" priority="14">
      <formula>U5.8=0</formula>
    </cfRule>
  </conditionalFormatting>
  <conditionalFormatting sqref="AC29:AD30">
    <cfRule type="expression" dxfId="179" priority="13">
      <formula>U5.9=0</formula>
    </cfRule>
  </conditionalFormatting>
  <conditionalFormatting sqref="AC32:AD33">
    <cfRule type="expression" dxfId="178" priority="12">
      <formula>U5.10=0</formula>
    </cfRule>
  </conditionalFormatting>
  <conditionalFormatting sqref="AF1:AF42">
    <cfRule type="expression" dxfId="177" priority="11">
      <formula>ISBLANK(Tilbud_10)</formula>
    </cfRule>
  </conditionalFormatting>
  <conditionalFormatting sqref="AE2:AF34">
    <cfRule type="expression" dxfId="176" priority="10">
      <formula>$B$1="IKKE I BRUK"</formula>
    </cfRule>
  </conditionalFormatting>
  <conditionalFormatting sqref="AE8:AF9">
    <cfRule type="expression" dxfId="175" priority="9">
      <formula>U5.2=0</formula>
    </cfRule>
  </conditionalFormatting>
  <conditionalFormatting sqref="AE11:AF12">
    <cfRule type="expression" dxfId="174" priority="8">
      <formula>U5.3=0</formula>
    </cfRule>
  </conditionalFormatting>
  <conditionalFormatting sqref="AE14:AF15">
    <cfRule type="expression" dxfId="173" priority="7">
      <formula>U5.4=0</formula>
    </cfRule>
  </conditionalFormatting>
  <conditionalFormatting sqref="AE17:AF18">
    <cfRule type="expression" dxfId="172" priority="6">
      <formula>U5.5=0</formula>
    </cfRule>
  </conditionalFormatting>
  <conditionalFormatting sqref="AE20:AF21">
    <cfRule type="expression" dxfId="171" priority="5">
      <formula>U5.6=0</formula>
    </cfRule>
  </conditionalFormatting>
  <conditionalFormatting sqref="AE23:AF24">
    <cfRule type="expression" dxfId="170" priority="4">
      <formula>U5.7=0</formula>
    </cfRule>
  </conditionalFormatting>
  <conditionalFormatting sqref="AE26:AF27">
    <cfRule type="expression" dxfId="169" priority="3">
      <formula>U5.8=0</formula>
    </cfRule>
  </conditionalFormatting>
  <conditionalFormatting sqref="AE29:AF30">
    <cfRule type="expression" dxfId="168" priority="2">
      <formula>U5.9=0</formula>
    </cfRule>
  </conditionalFormatting>
  <conditionalFormatting sqref="AE32:AF33">
    <cfRule type="expression" dxfId="167" priority="1">
      <formula>U5.10=0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</sheetPr>
  <dimension ref="B1:AE57"/>
  <sheetViews>
    <sheetView showGridLines="0" zoomScaleNormal="100" workbookViewId="0"/>
  </sheetViews>
  <sheetFormatPr baseColWidth="10" defaultRowHeight="15" x14ac:dyDescent="0.25"/>
  <cols>
    <col min="1" max="1" width="4.375" customWidth="1"/>
    <col min="2" max="2" width="17.25" customWidth="1"/>
    <col min="3" max="3" width="13.875" bestFit="1" customWidth="1"/>
    <col min="4" max="4" width="1" hidden="1" customWidth="1"/>
    <col min="5" max="5" width="13.875" bestFit="1" customWidth="1"/>
    <col min="6" max="6" width="1" hidden="1" customWidth="1"/>
    <col min="7" max="7" width="13.875" bestFit="1" customWidth="1"/>
    <col min="8" max="8" width="1" hidden="1" customWidth="1"/>
    <col min="9" max="9" width="13.875" bestFit="1" customWidth="1"/>
    <col min="10" max="10" width="1.125" hidden="1" customWidth="1"/>
    <col min="11" max="11" width="13.875" bestFit="1" customWidth="1"/>
    <col min="12" max="12" width="1" hidden="1" customWidth="1"/>
    <col min="13" max="13" width="13.875" bestFit="1" customWidth="1"/>
    <col min="14" max="14" width="1" hidden="1" customWidth="1"/>
    <col min="15" max="15" width="13.875" bestFit="1" customWidth="1"/>
    <col min="16" max="16" width="1" hidden="1" customWidth="1"/>
    <col min="17" max="17" width="13.875" bestFit="1" customWidth="1"/>
    <col min="18" max="18" width="1" hidden="1" customWidth="1"/>
    <col min="19" max="19" width="13.875" bestFit="1" customWidth="1"/>
    <col min="20" max="20" width="1" hidden="1" customWidth="1"/>
    <col min="21" max="21" width="15.125" bestFit="1" customWidth="1"/>
    <col min="22" max="22" width="1.25" hidden="1" customWidth="1"/>
    <col min="23" max="23" width="15.125" bestFit="1" customWidth="1"/>
    <col min="24" max="24" width="1.5" hidden="1" customWidth="1"/>
    <col min="25" max="25" width="15.125" bestFit="1" customWidth="1"/>
    <col min="26" max="26" width="1.5" hidden="1" customWidth="1"/>
    <col min="27" max="27" width="15.125" bestFit="1" customWidth="1"/>
    <col min="28" max="28" width="1.5" hidden="1" customWidth="1"/>
    <col min="29" max="29" width="15.125" bestFit="1" customWidth="1"/>
    <col min="30" max="30" width="1.5" hidden="1" customWidth="1"/>
    <col min="31" max="31" width="15.125" bestFit="1" customWidth="1"/>
  </cols>
  <sheetData>
    <row r="1" spans="2:31" ht="33.75" x14ac:dyDescent="0.5">
      <c r="B1" s="2" t="s">
        <v>85</v>
      </c>
    </row>
    <row r="3" spans="2:31" ht="23.25" x14ac:dyDescent="0.35">
      <c r="B3" s="1" t="s">
        <v>88</v>
      </c>
    </row>
    <row r="4" spans="2:31" ht="15" customHeight="1" x14ac:dyDescent="0.35">
      <c r="B4" s="1"/>
    </row>
    <row r="5" spans="2:31" x14ac:dyDescent="0.25">
      <c r="B5" s="43" t="s">
        <v>6</v>
      </c>
      <c r="C5" s="44">
        <f>Tilbud_1</f>
        <v>0</v>
      </c>
      <c r="D5" s="44"/>
      <c r="E5" s="44">
        <f>Tilbud_2</f>
        <v>0</v>
      </c>
      <c r="F5" s="44"/>
      <c r="G5" s="44">
        <f>Tilbud_3</f>
        <v>0</v>
      </c>
      <c r="H5" s="44"/>
      <c r="I5" s="44">
        <f>Tilbud_4</f>
        <v>0</v>
      </c>
      <c r="J5" s="44"/>
      <c r="K5" s="44">
        <f>Tilbud_5</f>
        <v>0</v>
      </c>
      <c r="L5" s="44"/>
      <c r="M5" s="44">
        <f>Tilbud_6</f>
        <v>0</v>
      </c>
      <c r="N5" s="44"/>
      <c r="O5" s="44">
        <f>Tilbud_7</f>
        <v>0</v>
      </c>
      <c r="P5" s="44"/>
      <c r="Q5" s="44">
        <f>Tilbud_8</f>
        <v>0</v>
      </c>
      <c r="R5" s="44"/>
      <c r="S5" s="44">
        <f>Tilbud_9</f>
        <v>0</v>
      </c>
      <c r="T5" s="44"/>
      <c r="U5" s="44">
        <f>Tilbud_10</f>
        <v>0</v>
      </c>
      <c r="V5" s="44"/>
      <c r="W5" s="44">
        <f>Tilbud_11</f>
        <v>0</v>
      </c>
      <c r="X5" s="44"/>
      <c r="Y5" s="44">
        <f>Tilbud_12</f>
        <v>0</v>
      </c>
      <c r="Z5" s="44"/>
      <c r="AA5" s="44">
        <f>Tilbud_13</f>
        <v>0</v>
      </c>
      <c r="AB5" s="44"/>
      <c r="AC5" s="44">
        <f>Tilbud_14</f>
        <v>0</v>
      </c>
      <c r="AD5" s="44"/>
      <c r="AE5" s="44">
        <f>Tilbud_15</f>
        <v>0</v>
      </c>
    </row>
    <row r="6" spans="2:31" x14ac:dyDescent="0.25">
      <c r="B6" s="45" t="str">
        <f>UTREGNINGER!B108</f>
        <v>Pris</v>
      </c>
      <c r="C6" s="46" t="str">
        <f>UTREGNINGER!D108</f>
        <v/>
      </c>
      <c r="D6" s="46" t="str">
        <f>UTREGNINGER!E108</f>
        <v/>
      </c>
      <c r="E6" s="46" t="str">
        <f>UTREGNINGER!F108</f>
        <v/>
      </c>
      <c r="F6" s="46">
        <f>UTREGNINGER!G108</f>
        <v>0</v>
      </c>
      <c r="G6" s="46" t="str">
        <f>UTREGNINGER!H108</f>
        <v/>
      </c>
      <c r="H6" s="46">
        <f>UTREGNINGER!I108</f>
        <v>0</v>
      </c>
      <c r="I6" s="46" t="str">
        <f>UTREGNINGER!J108</f>
        <v/>
      </c>
      <c r="J6" s="46">
        <f>UTREGNINGER!K108</f>
        <v>0</v>
      </c>
      <c r="K6" s="46" t="str">
        <f>UTREGNINGER!L108</f>
        <v/>
      </c>
      <c r="L6" s="46">
        <f>UTREGNINGER!M108</f>
        <v>0</v>
      </c>
      <c r="M6" s="46" t="str">
        <f>UTREGNINGER!N108</f>
        <v/>
      </c>
      <c r="N6" s="46">
        <f>UTREGNINGER!O108</f>
        <v>0</v>
      </c>
      <c r="O6" s="46" t="str">
        <f>UTREGNINGER!P108</f>
        <v/>
      </c>
      <c r="P6" s="46">
        <f>UTREGNINGER!Q108</f>
        <v>0</v>
      </c>
      <c r="Q6" s="46" t="str">
        <f>UTREGNINGER!R108</f>
        <v/>
      </c>
      <c r="R6" s="46">
        <f>UTREGNINGER!S108</f>
        <v>0</v>
      </c>
      <c r="S6" s="46" t="str">
        <f>UTREGNINGER!T108</f>
        <v/>
      </c>
      <c r="T6" s="46">
        <f>UTREGNINGER!U108</f>
        <v>0</v>
      </c>
      <c r="U6" s="46" t="str">
        <f>UTREGNINGER!V108</f>
        <v/>
      </c>
      <c r="V6" s="46">
        <f>UTREGNINGER!W108</f>
        <v>0</v>
      </c>
      <c r="W6" s="46" t="str">
        <f>UTREGNINGER!X108</f>
        <v/>
      </c>
      <c r="X6" s="46">
        <f>UTREGNINGER!Y108</f>
        <v>0</v>
      </c>
      <c r="Y6" s="46" t="str">
        <f>UTREGNINGER!Z108</f>
        <v/>
      </c>
      <c r="Z6" s="46">
        <f>UTREGNINGER!AA108</f>
        <v>0</v>
      </c>
      <c r="AA6" s="46" t="str">
        <f>UTREGNINGER!AB108</f>
        <v/>
      </c>
      <c r="AB6" s="46">
        <f>UTREGNINGER!AC108</f>
        <v>0</v>
      </c>
      <c r="AC6" s="46" t="str">
        <f>UTREGNINGER!AD108</f>
        <v/>
      </c>
      <c r="AD6" s="46">
        <f>UTREGNINGER!AE108</f>
        <v>0</v>
      </c>
      <c r="AE6" s="46" t="str">
        <f>UTREGNINGER!AF108</f>
        <v/>
      </c>
    </row>
    <row r="7" spans="2:31" x14ac:dyDescent="0.25">
      <c r="B7" s="45" t="str">
        <f>UTREGNINGER!B109</f>
        <v>Sum</v>
      </c>
      <c r="C7" s="46" t="str">
        <f>UTREGNINGER!D109</f>
        <v/>
      </c>
      <c r="D7" s="46" t="str">
        <f>UTREGNINGER!E109</f>
        <v/>
      </c>
      <c r="E7" s="46" t="str">
        <f>UTREGNINGER!F109</f>
        <v/>
      </c>
      <c r="F7" s="46">
        <f>UTREGNINGER!G109</f>
        <v>0</v>
      </c>
      <c r="G7" s="46" t="str">
        <f>UTREGNINGER!H109</f>
        <v/>
      </c>
      <c r="H7" s="46">
        <f>UTREGNINGER!I109</f>
        <v>0</v>
      </c>
      <c r="I7" s="46" t="str">
        <f>UTREGNINGER!J109</f>
        <v/>
      </c>
      <c r="J7" s="46">
        <f>UTREGNINGER!K109</f>
        <v>0</v>
      </c>
      <c r="K7" s="46" t="str">
        <f>UTREGNINGER!L109</f>
        <v/>
      </c>
      <c r="L7" s="46">
        <f>UTREGNINGER!M109</f>
        <v>0</v>
      </c>
      <c r="M7" s="46" t="str">
        <f>UTREGNINGER!N109</f>
        <v/>
      </c>
      <c r="N7" s="46">
        <f>UTREGNINGER!O109</f>
        <v>0</v>
      </c>
      <c r="O7" s="46" t="str">
        <f>UTREGNINGER!P109</f>
        <v/>
      </c>
      <c r="P7" s="46">
        <f>UTREGNINGER!Q109</f>
        <v>0</v>
      </c>
      <c r="Q7" s="46" t="str">
        <f>UTREGNINGER!R109</f>
        <v/>
      </c>
      <c r="R7" s="46">
        <f>UTREGNINGER!S109</f>
        <v>0</v>
      </c>
      <c r="S7" s="46" t="str">
        <f>UTREGNINGER!T109</f>
        <v/>
      </c>
      <c r="T7" s="46">
        <f>UTREGNINGER!U109</f>
        <v>0</v>
      </c>
      <c r="U7" s="46" t="str">
        <f>UTREGNINGER!V109</f>
        <v/>
      </c>
      <c r="V7" s="46">
        <f>UTREGNINGER!W109</f>
        <v>0</v>
      </c>
      <c r="W7" s="46" t="str">
        <f>UTREGNINGER!X109</f>
        <v/>
      </c>
      <c r="X7" s="46">
        <f>UTREGNINGER!Y109</f>
        <v>0</v>
      </c>
      <c r="Y7" s="46" t="str">
        <f>UTREGNINGER!Z109</f>
        <v/>
      </c>
      <c r="Z7" s="46">
        <f>UTREGNINGER!AA109</f>
        <v>0</v>
      </c>
      <c r="AA7" s="46" t="str">
        <f>UTREGNINGER!AB109</f>
        <v/>
      </c>
      <c r="AB7" s="46">
        <f>UTREGNINGER!AC109</f>
        <v>0</v>
      </c>
      <c r="AC7" s="46" t="str">
        <f>UTREGNINGER!AD109</f>
        <v/>
      </c>
      <c r="AD7" s="46">
        <f>UTREGNINGER!AE109</f>
        <v>0</v>
      </c>
      <c r="AE7" s="46" t="str">
        <f>UTREGNINGER!AF109</f>
        <v/>
      </c>
    </row>
    <row r="8" spans="2:31" x14ac:dyDescent="0.25">
      <c r="B8" s="45" t="str">
        <f>UTREGNINGER!B110</f>
        <v>Rangering</v>
      </c>
      <c r="C8" s="46" t="str">
        <f>UTREGNINGER!D110</f>
        <v/>
      </c>
      <c r="D8" s="46" t="str">
        <f>UTREGNINGER!E110</f>
        <v/>
      </c>
      <c r="E8" s="46" t="str">
        <f>UTREGNINGER!F110</f>
        <v/>
      </c>
      <c r="F8" s="46">
        <f>UTREGNINGER!G110</f>
        <v>0</v>
      </c>
      <c r="G8" s="46" t="str">
        <f>UTREGNINGER!H110</f>
        <v/>
      </c>
      <c r="H8" s="46">
        <f>UTREGNINGER!I110</f>
        <v>0</v>
      </c>
      <c r="I8" s="46" t="str">
        <f>UTREGNINGER!J110</f>
        <v/>
      </c>
      <c r="J8" s="46">
        <f>UTREGNINGER!K110</f>
        <v>0</v>
      </c>
      <c r="K8" s="46" t="str">
        <f>UTREGNINGER!L110</f>
        <v/>
      </c>
      <c r="L8" s="46">
        <f>UTREGNINGER!M110</f>
        <v>0</v>
      </c>
      <c r="M8" s="46" t="str">
        <f>UTREGNINGER!N110</f>
        <v/>
      </c>
      <c r="N8" s="46">
        <f>UTREGNINGER!O110</f>
        <v>0</v>
      </c>
      <c r="O8" s="46" t="str">
        <f>UTREGNINGER!P110</f>
        <v/>
      </c>
      <c r="P8" s="46">
        <f>UTREGNINGER!Q110</f>
        <v>0</v>
      </c>
      <c r="Q8" s="46" t="str">
        <f>UTREGNINGER!R110</f>
        <v/>
      </c>
      <c r="R8" s="46">
        <f>UTREGNINGER!S110</f>
        <v>0</v>
      </c>
      <c r="S8" s="46" t="str">
        <f>UTREGNINGER!T110</f>
        <v/>
      </c>
      <c r="T8" s="46">
        <f>UTREGNINGER!U110</f>
        <v>0</v>
      </c>
      <c r="U8" s="46" t="str">
        <f>UTREGNINGER!V110</f>
        <v/>
      </c>
      <c r="V8" s="46">
        <f>UTREGNINGER!W110</f>
        <v>0</v>
      </c>
      <c r="W8" s="46" t="str">
        <f>UTREGNINGER!X110</f>
        <v/>
      </c>
      <c r="X8" s="46">
        <f>UTREGNINGER!Y110</f>
        <v>0</v>
      </c>
      <c r="Y8" s="46" t="str">
        <f>UTREGNINGER!Z110</f>
        <v/>
      </c>
      <c r="Z8" s="46">
        <f>UTREGNINGER!AA110</f>
        <v>0</v>
      </c>
      <c r="AA8" s="46" t="str">
        <f>UTREGNINGER!AB110</f>
        <v/>
      </c>
      <c r="AB8" s="46">
        <f>UTREGNINGER!AC110</f>
        <v>0</v>
      </c>
      <c r="AC8" s="46" t="str">
        <f>UTREGNINGER!AD110</f>
        <v/>
      </c>
      <c r="AD8" s="46">
        <f>UTREGNINGER!AE110</f>
        <v>0</v>
      </c>
      <c r="AE8" s="46" t="str">
        <f>UTREGNINGER!AF110</f>
        <v/>
      </c>
    </row>
    <row r="9" spans="2:31" x14ac:dyDescent="0.25">
      <c r="B9" s="45" t="str">
        <f>UTREGNINGER!B111</f>
        <v/>
      </c>
      <c r="C9" s="46" t="str">
        <f>UTREGNINGER!D111</f>
        <v/>
      </c>
      <c r="D9" s="46" t="e">
        <f>UTREGNINGER!E111</f>
        <v>#N/A</v>
      </c>
      <c r="E9" s="46" t="str">
        <f>UTREGNINGER!F111</f>
        <v/>
      </c>
      <c r="F9" s="46">
        <f>UTREGNINGER!G111</f>
        <v>0</v>
      </c>
      <c r="G9" s="46" t="str">
        <f>UTREGNINGER!H111</f>
        <v/>
      </c>
      <c r="H9" s="46">
        <f>UTREGNINGER!I111</f>
        <v>0</v>
      </c>
      <c r="I9" s="46" t="str">
        <f>UTREGNINGER!J111</f>
        <v/>
      </c>
      <c r="J9" s="46">
        <f>UTREGNINGER!K111</f>
        <v>0</v>
      </c>
      <c r="K9" s="46" t="str">
        <f>UTREGNINGER!L111</f>
        <v/>
      </c>
      <c r="L9" s="46">
        <f>UTREGNINGER!M111</f>
        <v>0</v>
      </c>
      <c r="M9" s="46" t="str">
        <f>UTREGNINGER!N111</f>
        <v/>
      </c>
      <c r="N9" s="46">
        <f>UTREGNINGER!O111</f>
        <v>0</v>
      </c>
      <c r="O9" s="46" t="str">
        <f>UTREGNINGER!P111</f>
        <v/>
      </c>
      <c r="P9" s="46">
        <f>UTREGNINGER!Q111</f>
        <v>0</v>
      </c>
      <c r="Q9" s="46" t="str">
        <f>UTREGNINGER!R111</f>
        <v/>
      </c>
      <c r="R9" s="46">
        <f>UTREGNINGER!S111</f>
        <v>0</v>
      </c>
      <c r="S9" s="46" t="str">
        <f>UTREGNINGER!T111</f>
        <v/>
      </c>
      <c r="T9" s="46">
        <f>UTREGNINGER!U111</f>
        <v>0</v>
      </c>
      <c r="U9" s="46" t="str">
        <f>UTREGNINGER!V111</f>
        <v/>
      </c>
      <c r="V9" s="46">
        <f>UTREGNINGER!W111</f>
        <v>0</v>
      </c>
      <c r="W9" s="46" t="str">
        <f>UTREGNINGER!X111</f>
        <v/>
      </c>
      <c r="X9" s="46">
        <f>UTREGNINGER!Y111</f>
        <v>0</v>
      </c>
      <c r="Y9" s="46" t="str">
        <f>UTREGNINGER!Z111</f>
        <v/>
      </c>
      <c r="Z9" s="46">
        <f>UTREGNINGER!AA111</f>
        <v>0</v>
      </c>
      <c r="AA9" s="46" t="str">
        <f>UTREGNINGER!AB111</f>
        <v/>
      </c>
      <c r="AB9" s="46">
        <f>UTREGNINGER!AC111</f>
        <v>0</v>
      </c>
      <c r="AC9" s="46" t="str">
        <f>UTREGNINGER!AD111</f>
        <v/>
      </c>
      <c r="AD9" s="46">
        <f>UTREGNINGER!AE111</f>
        <v>0</v>
      </c>
      <c r="AE9" s="46" t="str">
        <f>UTREGNINGER!AF111</f>
        <v/>
      </c>
    </row>
    <row r="10" spans="2:31" x14ac:dyDescent="0.25">
      <c r="B10" s="45" t="str">
        <f>UTREGNINGER!B112</f>
        <v/>
      </c>
      <c r="C10" s="46" t="str">
        <f>UTREGNINGER!D112</f>
        <v/>
      </c>
      <c r="D10" s="46" t="e">
        <f>UTREGNINGER!E112</f>
        <v>#N/A</v>
      </c>
      <c r="E10" s="46" t="str">
        <f>UTREGNINGER!F112</f>
        <v/>
      </c>
      <c r="F10" s="46">
        <f>UTREGNINGER!G112</f>
        <v>0</v>
      </c>
      <c r="G10" s="46" t="str">
        <f>UTREGNINGER!H112</f>
        <v/>
      </c>
      <c r="H10" s="46">
        <f>UTREGNINGER!I112</f>
        <v>0</v>
      </c>
      <c r="I10" s="46" t="str">
        <f>UTREGNINGER!J112</f>
        <v/>
      </c>
      <c r="J10" s="46">
        <f>UTREGNINGER!K112</f>
        <v>0</v>
      </c>
      <c r="K10" s="46" t="str">
        <f>UTREGNINGER!L112</f>
        <v/>
      </c>
      <c r="L10" s="46">
        <f>UTREGNINGER!M112</f>
        <v>0</v>
      </c>
      <c r="M10" s="46" t="str">
        <f>UTREGNINGER!N112</f>
        <v/>
      </c>
      <c r="N10" s="46">
        <f>UTREGNINGER!O112</f>
        <v>0</v>
      </c>
      <c r="O10" s="46" t="str">
        <f>UTREGNINGER!P112</f>
        <v/>
      </c>
      <c r="P10" s="46">
        <f>UTREGNINGER!Q112</f>
        <v>0</v>
      </c>
      <c r="Q10" s="46" t="str">
        <f>UTREGNINGER!R112</f>
        <v/>
      </c>
      <c r="R10" s="46">
        <f>UTREGNINGER!S112</f>
        <v>0</v>
      </c>
      <c r="S10" s="46" t="str">
        <f>UTREGNINGER!T112</f>
        <v/>
      </c>
      <c r="T10" s="46">
        <f>UTREGNINGER!U112</f>
        <v>0</v>
      </c>
      <c r="U10" s="46" t="str">
        <f>UTREGNINGER!V112</f>
        <v/>
      </c>
      <c r="V10" s="46">
        <f>UTREGNINGER!W112</f>
        <v>0</v>
      </c>
      <c r="W10" s="46" t="str">
        <f>UTREGNINGER!X112</f>
        <v/>
      </c>
      <c r="X10" s="46">
        <f>UTREGNINGER!Y112</f>
        <v>0</v>
      </c>
      <c r="Y10" s="46" t="str">
        <f>UTREGNINGER!Z112</f>
        <v/>
      </c>
      <c r="Z10" s="46">
        <f>UTREGNINGER!AA112</f>
        <v>0</v>
      </c>
      <c r="AA10" s="46" t="str">
        <f>UTREGNINGER!AB112</f>
        <v/>
      </c>
      <c r="AB10" s="46">
        <f>UTREGNINGER!AC112</f>
        <v>0</v>
      </c>
      <c r="AC10" s="46" t="str">
        <f>UTREGNINGER!AD112</f>
        <v/>
      </c>
      <c r="AD10" s="46">
        <f>UTREGNINGER!AE112</f>
        <v>0</v>
      </c>
      <c r="AE10" s="46" t="str">
        <f>UTREGNINGER!AF112</f>
        <v/>
      </c>
    </row>
    <row r="11" spans="2:31" x14ac:dyDescent="0.25">
      <c r="B11" s="45" t="str">
        <f>UTREGNINGER!B113</f>
        <v/>
      </c>
      <c r="C11" s="46" t="str">
        <f>UTREGNINGER!D113</f>
        <v/>
      </c>
      <c r="D11" s="46" t="e">
        <f>UTREGNINGER!E113</f>
        <v>#N/A</v>
      </c>
      <c r="E11" s="46" t="str">
        <f>UTREGNINGER!F113</f>
        <v/>
      </c>
      <c r="F11" s="46">
        <f>UTREGNINGER!G113</f>
        <v>0</v>
      </c>
      <c r="G11" s="46" t="str">
        <f>UTREGNINGER!H113</f>
        <v/>
      </c>
      <c r="H11" s="46">
        <f>UTREGNINGER!I113</f>
        <v>0</v>
      </c>
      <c r="I11" s="46" t="str">
        <f>UTREGNINGER!J113</f>
        <v/>
      </c>
      <c r="J11" s="46">
        <f>UTREGNINGER!K113</f>
        <v>0</v>
      </c>
      <c r="K11" s="46" t="str">
        <f>UTREGNINGER!L113</f>
        <v/>
      </c>
      <c r="L11" s="46">
        <f>UTREGNINGER!M113</f>
        <v>0</v>
      </c>
      <c r="M11" s="46" t="str">
        <f>UTREGNINGER!N113</f>
        <v/>
      </c>
      <c r="N11" s="46">
        <f>UTREGNINGER!O113</f>
        <v>0</v>
      </c>
      <c r="O11" s="46" t="str">
        <f>UTREGNINGER!P113</f>
        <v/>
      </c>
      <c r="P11" s="46">
        <f>UTREGNINGER!Q113</f>
        <v>0</v>
      </c>
      <c r="Q11" s="46" t="str">
        <f>UTREGNINGER!R113</f>
        <v/>
      </c>
      <c r="R11" s="46">
        <f>UTREGNINGER!S113</f>
        <v>0</v>
      </c>
      <c r="S11" s="46" t="str">
        <f>UTREGNINGER!T113</f>
        <v/>
      </c>
      <c r="T11" s="46">
        <f>UTREGNINGER!U113</f>
        <v>0</v>
      </c>
      <c r="U11" s="46" t="str">
        <f>UTREGNINGER!V113</f>
        <v/>
      </c>
      <c r="V11" s="46">
        <f>UTREGNINGER!W113</f>
        <v>0</v>
      </c>
      <c r="W11" s="46" t="str">
        <f>UTREGNINGER!X113</f>
        <v/>
      </c>
      <c r="X11" s="46">
        <f>UTREGNINGER!Y113</f>
        <v>0</v>
      </c>
      <c r="Y11" s="46" t="str">
        <f>UTREGNINGER!Z113</f>
        <v/>
      </c>
      <c r="Z11" s="46">
        <f>UTREGNINGER!AA113</f>
        <v>0</v>
      </c>
      <c r="AA11" s="46" t="str">
        <f>UTREGNINGER!AB113</f>
        <v/>
      </c>
      <c r="AB11" s="46">
        <f>UTREGNINGER!AC113</f>
        <v>0</v>
      </c>
      <c r="AC11" s="46" t="str">
        <f>UTREGNINGER!AD113</f>
        <v/>
      </c>
      <c r="AD11" s="46">
        <f>UTREGNINGER!AE113</f>
        <v>0</v>
      </c>
      <c r="AE11" s="46" t="str">
        <f>UTREGNINGER!AF113</f>
        <v/>
      </c>
    </row>
    <row r="12" spans="2:31" x14ac:dyDescent="0.25">
      <c r="B12" s="45" t="str">
        <f>UTREGNINGER!B114</f>
        <v/>
      </c>
      <c r="C12" s="47" t="str">
        <f>UTREGNINGER!D114</f>
        <v/>
      </c>
      <c r="D12" s="47" t="e">
        <f>UTREGNINGER!E114</f>
        <v>#N/A</v>
      </c>
      <c r="E12" s="47" t="str">
        <f>UTREGNINGER!F114</f>
        <v/>
      </c>
      <c r="F12" s="47">
        <f>UTREGNINGER!G114</f>
        <v>0</v>
      </c>
      <c r="G12" s="47" t="str">
        <f>UTREGNINGER!H114</f>
        <v/>
      </c>
      <c r="H12" s="47">
        <f>UTREGNINGER!I114</f>
        <v>0</v>
      </c>
      <c r="I12" s="47" t="str">
        <f>UTREGNINGER!J114</f>
        <v/>
      </c>
      <c r="J12" s="47">
        <f>UTREGNINGER!K114</f>
        <v>0</v>
      </c>
      <c r="K12" s="47" t="str">
        <f>UTREGNINGER!L114</f>
        <v/>
      </c>
      <c r="L12" s="47">
        <f>UTREGNINGER!M114</f>
        <v>0</v>
      </c>
      <c r="M12" s="47" t="str">
        <f>UTREGNINGER!N114</f>
        <v/>
      </c>
      <c r="N12" s="47">
        <f>UTREGNINGER!O114</f>
        <v>0</v>
      </c>
      <c r="O12" s="47" t="str">
        <f>UTREGNINGER!P114</f>
        <v/>
      </c>
      <c r="P12" s="47">
        <f>UTREGNINGER!Q114</f>
        <v>0</v>
      </c>
      <c r="Q12" s="47" t="str">
        <f>UTREGNINGER!R114</f>
        <v/>
      </c>
      <c r="R12" s="47">
        <f>UTREGNINGER!S114</f>
        <v>0</v>
      </c>
      <c r="S12" s="47" t="str">
        <f>UTREGNINGER!T114</f>
        <v/>
      </c>
      <c r="T12" s="47">
        <f>UTREGNINGER!U114</f>
        <v>0</v>
      </c>
      <c r="U12" s="47" t="str">
        <f>UTREGNINGER!V114</f>
        <v/>
      </c>
      <c r="V12" s="47">
        <f>UTREGNINGER!W114</f>
        <v>0</v>
      </c>
      <c r="W12" s="47" t="str">
        <f>UTREGNINGER!X114</f>
        <v/>
      </c>
      <c r="X12" s="47">
        <f>UTREGNINGER!Y114</f>
        <v>0</v>
      </c>
      <c r="Y12" s="47" t="str">
        <f>UTREGNINGER!Z114</f>
        <v/>
      </c>
      <c r="Z12" s="47">
        <f>UTREGNINGER!AA114</f>
        <v>0</v>
      </c>
      <c r="AA12" s="47" t="str">
        <f>UTREGNINGER!AB114</f>
        <v/>
      </c>
      <c r="AB12" s="47">
        <f>UTREGNINGER!AC114</f>
        <v>0</v>
      </c>
      <c r="AC12" s="47" t="str">
        <f>UTREGNINGER!AD114</f>
        <v/>
      </c>
      <c r="AD12" s="47">
        <f>UTREGNINGER!AE114</f>
        <v>0</v>
      </c>
      <c r="AE12" s="47" t="str">
        <f>UTREGNINGER!AF114</f>
        <v/>
      </c>
    </row>
    <row r="14" spans="2:31" ht="23.25" x14ac:dyDescent="0.35">
      <c r="B14" s="1" t="str">
        <f>UPPER(Tildelingskriterium_1)&amp;" "&amp;"("&amp;TEXT(INFORMASJON!D47,"0%")&amp;")"</f>
        <v>PRIS (0%)</v>
      </c>
    </row>
    <row r="15" spans="2:31" ht="15" customHeight="1" x14ac:dyDescent="0.35">
      <c r="B15" s="1"/>
    </row>
    <row r="16" spans="2:31" x14ac:dyDescent="0.25">
      <c r="B16" s="20" t="s">
        <v>6</v>
      </c>
      <c r="C16" s="21">
        <f>Tilbud_1</f>
        <v>0</v>
      </c>
      <c r="D16" s="21"/>
      <c r="E16" s="21">
        <f>Tilbud_2</f>
        <v>0</v>
      </c>
      <c r="F16" s="21"/>
      <c r="G16" s="21">
        <f>Tilbud_3</f>
        <v>0</v>
      </c>
      <c r="H16" s="21"/>
      <c r="I16" s="21">
        <f>Tilbud_4</f>
        <v>0</v>
      </c>
      <c r="J16" s="21"/>
      <c r="K16" s="21">
        <f>Tilbud_5</f>
        <v>0</v>
      </c>
      <c r="L16" s="21"/>
      <c r="M16" s="21">
        <f>Tilbud_6</f>
        <v>0</v>
      </c>
      <c r="N16" s="21"/>
      <c r="O16" s="21">
        <f>Tilbud_7</f>
        <v>0</v>
      </c>
      <c r="P16" s="21"/>
      <c r="Q16" s="21">
        <f>Tilbud_8</f>
        <v>0</v>
      </c>
      <c r="R16" s="21"/>
      <c r="S16" s="21">
        <f>Tilbud_9</f>
        <v>0</v>
      </c>
      <c r="T16" s="21"/>
      <c r="U16" s="21">
        <f>Tilbud_10</f>
        <v>0</v>
      </c>
      <c r="V16" s="21"/>
      <c r="W16" s="44">
        <f>Tilbud_11</f>
        <v>0</v>
      </c>
      <c r="X16" s="44"/>
      <c r="Y16" s="44">
        <f>Tilbud_12</f>
        <v>0</v>
      </c>
      <c r="Z16" s="44"/>
      <c r="AA16" s="44">
        <f>Tilbud_13</f>
        <v>0</v>
      </c>
      <c r="AB16" s="44"/>
      <c r="AC16" s="44">
        <f>Tilbud_14</f>
        <v>0</v>
      </c>
      <c r="AD16" s="44"/>
      <c r="AE16" s="44">
        <f>Tilbud_15</f>
        <v>0</v>
      </c>
    </row>
    <row r="17" spans="2:31" x14ac:dyDescent="0.25">
      <c r="B17" s="17" t="s">
        <v>51</v>
      </c>
      <c r="C17" s="19">
        <f>UTREGNINGER!D17</f>
        <v>0</v>
      </c>
      <c r="D17" s="19"/>
      <c r="E17" s="19">
        <f>UTREGNINGER!F17</f>
        <v>0</v>
      </c>
      <c r="F17" s="19"/>
      <c r="G17" s="19">
        <f>UTREGNINGER!H17</f>
        <v>0</v>
      </c>
      <c r="H17" s="19"/>
      <c r="I17" s="19">
        <f>UTREGNINGER!J17</f>
        <v>0</v>
      </c>
      <c r="J17" s="19"/>
      <c r="K17" s="19">
        <f>UTREGNINGER!L17</f>
        <v>0</v>
      </c>
      <c r="L17" s="19"/>
      <c r="M17" s="19">
        <f>UTREGNINGER!N17</f>
        <v>0</v>
      </c>
      <c r="N17" s="19"/>
      <c r="O17" s="19">
        <f>UTREGNINGER!P17</f>
        <v>0</v>
      </c>
      <c r="P17" s="19"/>
      <c r="Q17" s="19">
        <f>UTREGNINGER!R17</f>
        <v>0</v>
      </c>
      <c r="R17" s="19"/>
      <c r="S17" s="19">
        <f>UTREGNINGER!T17</f>
        <v>0</v>
      </c>
      <c r="T17" s="19"/>
      <c r="U17" s="19">
        <f>UTREGNINGER!V17</f>
        <v>0</v>
      </c>
      <c r="V17" s="19"/>
      <c r="W17" s="19">
        <f>UTREGNINGER!X17</f>
        <v>0</v>
      </c>
      <c r="X17" s="19"/>
      <c r="Y17" s="19">
        <f>UTREGNINGER!Z17</f>
        <v>0</v>
      </c>
      <c r="Z17" s="19"/>
      <c r="AA17" s="19">
        <f>UTREGNINGER!AB17</f>
        <v>0</v>
      </c>
      <c r="AB17" s="19"/>
      <c r="AC17" s="19">
        <f>UTREGNINGER!AD17</f>
        <v>0</v>
      </c>
      <c r="AD17" s="19"/>
      <c r="AE17" s="19">
        <f>UTREGNINGER!AF17</f>
        <v>0</v>
      </c>
    </row>
    <row r="18" spans="2:31" x14ac:dyDescent="0.25">
      <c r="B18" s="17" t="s">
        <v>86</v>
      </c>
      <c r="C18" s="19" t="str">
        <f>UTREGNINGER!D18</f>
        <v/>
      </c>
      <c r="D18" s="19"/>
      <c r="E18" s="19" t="str">
        <f>UTREGNINGER!F18</f>
        <v/>
      </c>
      <c r="F18" s="19"/>
      <c r="G18" s="19" t="str">
        <f>UTREGNINGER!H18</f>
        <v/>
      </c>
      <c r="H18" s="19"/>
      <c r="I18" s="19" t="str">
        <f>UTREGNINGER!J18</f>
        <v/>
      </c>
      <c r="J18" s="19"/>
      <c r="K18" s="19" t="str">
        <f>UTREGNINGER!L18</f>
        <v/>
      </c>
      <c r="L18" s="19"/>
      <c r="M18" s="19" t="str">
        <f>UTREGNINGER!N18</f>
        <v/>
      </c>
      <c r="N18" s="19"/>
      <c r="O18" s="19" t="str">
        <f>UTREGNINGER!P18</f>
        <v/>
      </c>
      <c r="P18" s="19"/>
      <c r="Q18" s="19" t="str">
        <f>UTREGNINGER!R18</f>
        <v/>
      </c>
      <c r="R18" s="19"/>
      <c r="S18" s="19" t="str">
        <f>UTREGNINGER!T18</f>
        <v/>
      </c>
      <c r="T18" s="19"/>
      <c r="U18" s="19" t="str">
        <f>UTREGNINGER!V18</f>
        <v/>
      </c>
      <c r="V18" s="19"/>
      <c r="W18" s="19" t="str">
        <f>UTREGNINGER!X18</f>
        <v/>
      </c>
      <c r="X18" s="19"/>
      <c r="Y18" s="19" t="str">
        <f>UTREGNINGER!Z18</f>
        <v/>
      </c>
      <c r="Z18" s="19"/>
      <c r="AA18" s="19" t="str">
        <f>UTREGNINGER!AB18</f>
        <v/>
      </c>
      <c r="AB18" s="19"/>
      <c r="AC18" s="19" t="str">
        <f>UTREGNINGER!AD18</f>
        <v/>
      </c>
      <c r="AD18" s="19"/>
      <c r="AE18" s="19" t="str">
        <f>UTREGNINGER!AF18</f>
        <v/>
      </c>
    </row>
    <row r="19" spans="2:31" x14ac:dyDescent="0.25">
      <c r="B19" s="25" t="s">
        <v>87</v>
      </c>
      <c r="C19" s="25" t="str">
        <f>UTREGNINGER!D19</f>
        <v/>
      </c>
      <c r="D19" s="25"/>
      <c r="E19" s="25" t="str">
        <f>UTREGNINGER!F19</f>
        <v/>
      </c>
      <c r="F19" s="25"/>
      <c r="G19" s="25" t="str">
        <f>UTREGNINGER!H19</f>
        <v/>
      </c>
      <c r="H19" s="25"/>
      <c r="I19" s="25" t="str">
        <f>UTREGNINGER!J19</f>
        <v/>
      </c>
      <c r="J19" s="25"/>
      <c r="K19" s="25" t="str">
        <f>UTREGNINGER!L19</f>
        <v/>
      </c>
      <c r="L19" s="25"/>
      <c r="M19" s="25" t="str">
        <f>UTREGNINGER!N19</f>
        <v/>
      </c>
      <c r="N19" s="25"/>
      <c r="O19" s="25" t="str">
        <f>UTREGNINGER!P19</f>
        <v/>
      </c>
      <c r="P19" s="25"/>
      <c r="Q19" s="25" t="str">
        <f>UTREGNINGER!R19</f>
        <v/>
      </c>
      <c r="R19" s="25"/>
      <c r="S19" s="25" t="str">
        <f>UTREGNINGER!T19</f>
        <v/>
      </c>
      <c r="T19" s="25"/>
      <c r="U19" s="25" t="str">
        <f>UTREGNINGER!V19</f>
        <v/>
      </c>
      <c r="V19" s="25"/>
      <c r="W19" s="25" t="str">
        <f>UTREGNINGER!X19</f>
        <v/>
      </c>
      <c r="X19" s="25"/>
      <c r="Y19" s="25" t="str">
        <f>UTREGNINGER!Z19</f>
        <v/>
      </c>
      <c r="Z19" s="25"/>
      <c r="AA19" s="25" t="str">
        <f>UTREGNINGER!AB19</f>
        <v/>
      </c>
      <c r="AB19" s="25"/>
      <c r="AC19" s="25" t="str">
        <f>UTREGNINGER!AD19</f>
        <v/>
      </c>
      <c r="AD19" s="25"/>
      <c r="AE19" s="25" t="str">
        <f>UTREGNINGER!AF19</f>
        <v/>
      </c>
    </row>
    <row r="22" spans="2:31" ht="23.25" x14ac:dyDescent="0.35">
      <c r="B22" s="1" t="str">
        <f>UPPER(Tildelingskriterium_2)&amp;" "&amp;"("&amp;TEXT(INFORMASJON!D48,"0%")&amp;")"</f>
        <v xml:space="preserve"> (0%)</v>
      </c>
    </row>
    <row r="24" spans="2:31" x14ac:dyDescent="0.25">
      <c r="B24" s="20" t="s">
        <v>6</v>
      </c>
      <c r="C24" s="21">
        <f>Tilbud_1</f>
        <v>0</v>
      </c>
      <c r="D24" s="21"/>
      <c r="E24" s="21">
        <f>Tilbud_2</f>
        <v>0</v>
      </c>
      <c r="F24" s="21"/>
      <c r="G24" s="21">
        <f>Tilbud_3</f>
        <v>0</v>
      </c>
      <c r="H24" s="21"/>
      <c r="I24" s="21">
        <f>Tilbud_4</f>
        <v>0</v>
      </c>
      <c r="J24" s="21"/>
      <c r="K24" s="21">
        <f>Tilbud_5</f>
        <v>0</v>
      </c>
      <c r="L24" s="21"/>
      <c r="M24" s="21">
        <f>Tilbud_6</f>
        <v>0</v>
      </c>
      <c r="N24" s="21"/>
      <c r="O24" s="21">
        <f>Tilbud_7</f>
        <v>0</v>
      </c>
      <c r="P24" s="21"/>
      <c r="Q24" s="21">
        <f>Tilbud_8</f>
        <v>0</v>
      </c>
      <c r="R24" s="21"/>
      <c r="S24" s="21">
        <f>Tilbud_9</f>
        <v>0</v>
      </c>
      <c r="T24" s="21"/>
      <c r="U24" s="21">
        <f>Tilbud_10</f>
        <v>0</v>
      </c>
      <c r="V24" s="21"/>
      <c r="W24" s="44">
        <f>Tilbud_11</f>
        <v>0</v>
      </c>
      <c r="X24" s="44"/>
      <c r="Y24" s="44">
        <f>Tilbud_12</f>
        <v>0</v>
      </c>
      <c r="Z24" s="44"/>
      <c r="AA24" s="44">
        <f>Tilbud_13</f>
        <v>0</v>
      </c>
      <c r="AB24" s="44"/>
      <c r="AC24" s="44">
        <f>Tilbud_14</f>
        <v>0</v>
      </c>
      <c r="AD24" s="44"/>
      <c r="AE24" s="44">
        <f>Tilbud_15</f>
        <v>0</v>
      </c>
    </row>
    <row r="25" spans="2:31" x14ac:dyDescent="0.25">
      <c r="B25" s="17" t="s">
        <v>51</v>
      </c>
      <c r="C25" s="19" t="str">
        <f>UTREGNINGER!D35</f>
        <v/>
      </c>
      <c r="D25" s="19" t="str">
        <f>UTREGNINGER!E35</f>
        <v/>
      </c>
      <c r="E25" s="19" t="str">
        <f>UTREGNINGER!F35</f>
        <v/>
      </c>
      <c r="F25" s="19" t="str">
        <f>UTREGNINGER!G35</f>
        <v/>
      </c>
      <c r="G25" s="19" t="str">
        <f>UTREGNINGER!H35</f>
        <v/>
      </c>
      <c r="H25" s="19" t="str">
        <f>UTREGNINGER!I35</f>
        <v/>
      </c>
      <c r="I25" s="19" t="str">
        <f>UTREGNINGER!J35</f>
        <v/>
      </c>
      <c r="J25" s="19" t="str">
        <f>UTREGNINGER!K35</f>
        <v/>
      </c>
      <c r="K25" s="19" t="str">
        <f>UTREGNINGER!L35</f>
        <v/>
      </c>
      <c r="L25" s="19" t="str">
        <f>UTREGNINGER!M35</f>
        <v/>
      </c>
      <c r="M25" s="19" t="str">
        <f>UTREGNINGER!N35</f>
        <v/>
      </c>
      <c r="N25" s="19" t="str">
        <f>UTREGNINGER!O35</f>
        <v/>
      </c>
      <c r="O25" s="19" t="str">
        <f>UTREGNINGER!P35</f>
        <v/>
      </c>
      <c r="P25" s="19" t="str">
        <f>UTREGNINGER!Q35</f>
        <v/>
      </c>
      <c r="Q25" s="19" t="str">
        <f>UTREGNINGER!R35</f>
        <v/>
      </c>
      <c r="R25" s="19" t="str">
        <f>UTREGNINGER!S35</f>
        <v/>
      </c>
      <c r="S25" s="19" t="str">
        <f>UTREGNINGER!T35</f>
        <v/>
      </c>
      <c r="T25" s="19" t="str">
        <f>UTREGNINGER!U35</f>
        <v/>
      </c>
      <c r="U25" s="19" t="str">
        <f>UTREGNINGER!V35</f>
        <v/>
      </c>
      <c r="V25" s="19" t="str">
        <f>UTREGNINGER!W35</f>
        <v/>
      </c>
      <c r="W25" s="19" t="str">
        <f>UTREGNINGER!X35</f>
        <v/>
      </c>
      <c r="X25" s="19" t="str">
        <f>UTREGNINGER!Y35</f>
        <v/>
      </c>
      <c r="Y25" s="19" t="str">
        <f>UTREGNINGER!Z35</f>
        <v/>
      </c>
      <c r="Z25" s="19" t="str">
        <f>UTREGNINGER!AA35</f>
        <v/>
      </c>
      <c r="AA25" s="19" t="str">
        <f>UTREGNINGER!AB35</f>
        <v/>
      </c>
      <c r="AB25" s="19" t="str">
        <f>UTREGNINGER!AC35</f>
        <v/>
      </c>
      <c r="AC25" s="19" t="str">
        <f>UTREGNINGER!AD35</f>
        <v/>
      </c>
      <c r="AD25" s="19" t="str">
        <f>UTREGNINGER!AE35</f>
        <v/>
      </c>
      <c r="AE25" s="19" t="str">
        <f>UTREGNINGER!AF35</f>
        <v/>
      </c>
    </row>
    <row r="26" spans="2:31" x14ac:dyDescent="0.25">
      <c r="B26" s="17" t="s">
        <v>86</v>
      </c>
      <c r="C26" s="19" t="str">
        <f>UTREGNINGER!D36</f>
        <v/>
      </c>
      <c r="D26" s="19" t="str">
        <f>UTREGNINGER!E36</f>
        <v/>
      </c>
      <c r="E26" s="19" t="str">
        <f>UTREGNINGER!F36</f>
        <v/>
      </c>
      <c r="F26" s="19" t="str">
        <f>UTREGNINGER!G36</f>
        <v/>
      </c>
      <c r="G26" s="19" t="str">
        <f>UTREGNINGER!H36</f>
        <v/>
      </c>
      <c r="H26" s="19" t="str">
        <f>UTREGNINGER!I36</f>
        <v/>
      </c>
      <c r="I26" s="19" t="str">
        <f>UTREGNINGER!J36</f>
        <v/>
      </c>
      <c r="J26" s="19" t="str">
        <f>UTREGNINGER!K36</f>
        <v/>
      </c>
      <c r="K26" s="19" t="str">
        <f>UTREGNINGER!L36</f>
        <v/>
      </c>
      <c r="L26" s="19" t="str">
        <f>UTREGNINGER!M36</f>
        <v/>
      </c>
      <c r="M26" s="19" t="str">
        <f>UTREGNINGER!N36</f>
        <v/>
      </c>
      <c r="N26" s="19" t="str">
        <f>UTREGNINGER!O36</f>
        <v/>
      </c>
      <c r="O26" s="19" t="str">
        <f>UTREGNINGER!P36</f>
        <v/>
      </c>
      <c r="P26" s="19" t="str">
        <f>UTREGNINGER!Q36</f>
        <v/>
      </c>
      <c r="Q26" s="19" t="str">
        <f>UTREGNINGER!R36</f>
        <v/>
      </c>
      <c r="R26" s="19" t="str">
        <f>UTREGNINGER!S36</f>
        <v/>
      </c>
      <c r="S26" s="19" t="str">
        <f>UTREGNINGER!T36</f>
        <v/>
      </c>
      <c r="T26" s="19" t="str">
        <f>UTREGNINGER!U36</f>
        <v/>
      </c>
      <c r="U26" s="19" t="str">
        <f>UTREGNINGER!V36</f>
        <v/>
      </c>
      <c r="V26" s="19" t="str">
        <f>UTREGNINGER!W36</f>
        <v/>
      </c>
      <c r="W26" s="19" t="str">
        <f>UTREGNINGER!X36</f>
        <v/>
      </c>
      <c r="X26" s="19" t="str">
        <f>UTREGNINGER!Y36</f>
        <v/>
      </c>
      <c r="Y26" s="19" t="str">
        <f>UTREGNINGER!Z36</f>
        <v/>
      </c>
      <c r="Z26" s="19" t="str">
        <f>UTREGNINGER!AA36</f>
        <v/>
      </c>
      <c r="AA26" s="19" t="str">
        <f>UTREGNINGER!AB36</f>
        <v/>
      </c>
      <c r="AB26" s="19" t="str">
        <f>UTREGNINGER!AC36</f>
        <v/>
      </c>
      <c r="AC26" s="19" t="str">
        <f>UTREGNINGER!AD36</f>
        <v/>
      </c>
      <c r="AD26" s="19" t="str">
        <f>UTREGNINGER!AE36</f>
        <v/>
      </c>
      <c r="AE26" s="19" t="str">
        <f>UTREGNINGER!AF36</f>
        <v/>
      </c>
    </row>
    <row r="27" spans="2:31" x14ac:dyDescent="0.25">
      <c r="B27" s="25" t="s">
        <v>87</v>
      </c>
      <c r="C27" s="25" t="str">
        <f>UTREGNINGER!D37</f>
        <v/>
      </c>
      <c r="D27" s="25" t="str">
        <f>UTREGNINGER!E37</f>
        <v/>
      </c>
      <c r="E27" s="25" t="str">
        <f>UTREGNINGER!F37</f>
        <v/>
      </c>
      <c r="F27" s="25" t="str">
        <f>UTREGNINGER!G37</f>
        <v/>
      </c>
      <c r="G27" s="25" t="str">
        <f>UTREGNINGER!H37</f>
        <v/>
      </c>
      <c r="H27" s="25" t="str">
        <f>UTREGNINGER!I37</f>
        <v/>
      </c>
      <c r="I27" s="25" t="str">
        <f>UTREGNINGER!J37</f>
        <v/>
      </c>
      <c r="J27" s="25" t="str">
        <f>UTREGNINGER!K37</f>
        <v/>
      </c>
      <c r="K27" s="25" t="str">
        <f>UTREGNINGER!L37</f>
        <v/>
      </c>
      <c r="L27" s="25" t="str">
        <f>UTREGNINGER!M37</f>
        <v/>
      </c>
      <c r="M27" s="25" t="str">
        <f>UTREGNINGER!N37</f>
        <v/>
      </c>
      <c r="N27" s="25" t="str">
        <f>UTREGNINGER!O37</f>
        <v/>
      </c>
      <c r="O27" s="25" t="str">
        <f>UTREGNINGER!P37</f>
        <v/>
      </c>
      <c r="P27" s="25" t="str">
        <f>UTREGNINGER!Q37</f>
        <v/>
      </c>
      <c r="Q27" s="25" t="str">
        <f>UTREGNINGER!R37</f>
        <v/>
      </c>
      <c r="R27" s="25" t="str">
        <f>UTREGNINGER!S37</f>
        <v/>
      </c>
      <c r="S27" s="25" t="str">
        <f>UTREGNINGER!T37</f>
        <v/>
      </c>
      <c r="T27" s="25" t="str">
        <f>UTREGNINGER!U37</f>
        <v/>
      </c>
      <c r="U27" s="25" t="str">
        <f>UTREGNINGER!V37</f>
        <v/>
      </c>
      <c r="V27" s="25" t="str">
        <f>UTREGNINGER!W37</f>
        <v/>
      </c>
      <c r="W27" s="25" t="str">
        <f>UTREGNINGER!X37</f>
        <v/>
      </c>
      <c r="X27" s="25" t="str">
        <f>UTREGNINGER!Y37</f>
        <v/>
      </c>
      <c r="Y27" s="25" t="str">
        <f>UTREGNINGER!Z37</f>
        <v/>
      </c>
      <c r="Z27" s="25" t="str">
        <f>UTREGNINGER!AA37</f>
        <v/>
      </c>
      <c r="AA27" s="25" t="str">
        <f>UTREGNINGER!AB37</f>
        <v/>
      </c>
      <c r="AB27" s="25" t="str">
        <f>UTREGNINGER!AC37</f>
        <v/>
      </c>
      <c r="AC27" s="25" t="str">
        <f>UTREGNINGER!AD37</f>
        <v/>
      </c>
      <c r="AD27" s="25" t="str">
        <f>UTREGNINGER!AE37</f>
        <v/>
      </c>
      <c r="AE27" s="25" t="str">
        <f>UTREGNINGER!AF37</f>
        <v/>
      </c>
    </row>
    <row r="30" spans="2:31" ht="23.25" x14ac:dyDescent="0.35">
      <c r="B30" s="1" t="str">
        <f>UPPER(Tildelingskriterium_3)&amp;" "&amp;"("&amp;TEXT(INFORMASJON!D49,"0%")&amp;")"</f>
        <v xml:space="preserve"> (0%)</v>
      </c>
    </row>
    <row r="32" spans="2:31" x14ac:dyDescent="0.25">
      <c r="B32" s="20" t="s">
        <v>6</v>
      </c>
      <c r="C32" s="21">
        <f>Tilbud_1</f>
        <v>0</v>
      </c>
      <c r="D32" s="21"/>
      <c r="E32" s="21">
        <f>Tilbud_2</f>
        <v>0</v>
      </c>
      <c r="F32" s="21"/>
      <c r="G32" s="21">
        <f>Tilbud_3</f>
        <v>0</v>
      </c>
      <c r="H32" s="21"/>
      <c r="I32" s="21">
        <f>Tilbud_4</f>
        <v>0</v>
      </c>
      <c r="J32" s="21"/>
      <c r="K32" s="21">
        <f>Tilbud_5</f>
        <v>0</v>
      </c>
      <c r="L32" s="21"/>
      <c r="M32" s="21">
        <f>Tilbud_6</f>
        <v>0</v>
      </c>
      <c r="N32" s="21"/>
      <c r="O32" s="21">
        <f>Tilbud_7</f>
        <v>0</v>
      </c>
      <c r="P32" s="21"/>
      <c r="Q32" s="21">
        <f>Tilbud_8</f>
        <v>0</v>
      </c>
      <c r="R32" s="21"/>
      <c r="S32" s="21">
        <f>Tilbud_9</f>
        <v>0</v>
      </c>
      <c r="T32" s="21"/>
      <c r="U32" s="21">
        <f>Tilbud_10</f>
        <v>0</v>
      </c>
      <c r="V32" s="21"/>
      <c r="W32" s="44">
        <f>Tilbud_11</f>
        <v>0</v>
      </c>
      <c r="X32" s="44"/>
      <c r="Y32" s="44">
        <f>Tilbud_12</f>
        <v>0</v>
      </c>
      <c r="Z32" s="44"/>
      <c r="AA32" s="44">
        <f>Tilbud_13</f>
        <v>0</v>
      </c>
      <c r="AB32" s="44"/>
      <c r="AC32" s="44">
        <f>Tilbud_14</f>
        <v>0</v>
      </c>
      <c r="AD32" s="44"/>
      <c r="AE32" s="44">
        <f>Tilbud_15</f>
        <v>0</v>
      </c>
    </row>
    <row r="33" spans="2:31" x14ac:dyDescent="0.25">
      <c r="B33" s="17" t="s">
        <v>51</v>
      </c>
      <c r="C33" s="19" t="str">
        <f>UTREGNINGER!D53</f>
        <v/>
      </c>
      <c r="D33" s="19" t="str">
        <f>UTREGNINGER!E53</f>
        <v/>
      </c>
      <c r="E33" s="19" t="str">
        <f>UTREGNINGER!F53</f>
        <v/>
      </c>
      <c r="F33" s="19" t="str">
        <f>UTREGNINGER!G53</f>
        <v/>
      </c>
      <c r="G33" s="19" t="str">
        <f>UTREGNINGER!H53</f>
        <v/>
      </c>
      <c r="H33" s="19" t="str">
        <f>UTREGNINGER!I53</f>
        <v/>
      </c>
      <c r="I33" s="19" t="str">
        <f>UTREGNINGER!J53</f>
        <v/>
      </c>
      <c r="J33" s="19" t="str">
        <f>UTREGNINGER!K53</f>
        <v/>
      </c>
      <c r="K33" s="19" t="str">
        <f>UTREGNINGER!L53</f>
        <v/>
      </c>
      <c r="L33" s="19" t="str">
        <f>UTREGNINGER!M53</f>
        <v/>
      </c>
      <c r="M33" s="19" t="str">
        <f>UTREGNINGER!N53</f>
        <v/>
      </c>
      <c r="N33" s="19" t="str">
        <f>UTREGNINGER!O53</f>
        <v/>
      </c>
      <c r="O33" s="19" t="str">
        <f>UTREGNINGER!P53</f>
        <v/>
      </c>
      <c r="P33" s="19" t="str">
        <f>UTREGNINGER!Q53</f>
        <v/>
      </c>
      <c r="Q33" s="19" t="str">
        <f>UTREGNINGER!R53</f>
        <v/>
      </c>
      <c r="R33" s="19" t="str">
        <f>UTREGNINGER!S53</f>
        <v/>
      </c>
      <c r="S33" s="19" t="str">
        <f>UTREGNINGER!T53</f>
        <v/>
      </c>
      <c r="T33" s="19" t="str">
        <f>UTREGNINGER!U53</f>
        <v/>
      </c>
      <c r="U33" s="19" t="str">
        <f>UTREGNINGER!V53</f>
        <v/>
      </c>
      <c r="V33" s="19" t="str">
        <f>UTREGNINGER!W53</f>
        <v/>
      </c>
      <c r="W33" s="19" t="str">
        <f>UTREGNINGER!X53</f>
        <v/>
      </c>
      <c r="X33" s="19" t="str">
        <f>UTREGNINGER!Y53</f>
        <v/>
      </c>
      <c r="Y33" s="19" t="str">
        <f>UTREGNINGER!Z53</f>
        <v/>
      </c>
      <c r="Z33" s="19" t="str">
        <f>UTREGNINGER!AA53</f>
        <v/>
      </c>
      <c r="AA33" s="19" t="str">
        <f>UTREGNINGER!AB53</f>
        <v/>
      </c>
      <c r="AB33" s="19" t="str">
        <f>UTREGNINGER!AC53</f>
        <v/>
      </c>
      <c r="AC33" s="19" t="str">
        <f>UTREGNINGER!AD53</f>
        <v/>
      </c>
      <c r="AD33" s="19" t="str">
        <f>UTREGNINGER!AE53</f>
        <v/>
      </c>
      <c r="AE33" s="19" t="str">
        <f>UTREGNINGER!AF53</f>
        <v/>
      </c>
    </row>
    <row r="34" spans="2:31" x14ac:dyDescent="0.25">
      <c r="B34" s="17" t="s">
        <v>86</v>
      </c>
      <c r="C34" s="19" t="str">
        <f>UTREGNINGER!D54</f>
        <v/>
      </c>
      <c r="D34" s="19" t="str">
        <f>UTREGNINGER!E54</f>
        <v/>
      </c>
      <c r="E34" s="19" t="str">
        <f>UTREGNINGER!F54</f>
        <v/>
      </c>
      <c r="F34" s="19" t="str">
        <f>UTREGNINGER!G54</f>
        <v/>
      </c>
      <c r="G34" s="19" t="str">
        <f>UTREGNINGER!H54</f>
        <v/>
      </c>
      <c r="H34" s="19" t="str">
        <f>UTREGNINGER!I54</f>
        <v/>
      </c>
      <c r="I34" s="19" t="str">
        <f>UTREGNINGER!J54</f>
        <v/>
      </c>
      <c r="J34" s="19" t="str">
        <f>UTREGNINGER!K54</f>
        <v/>
      </c>
      <c r="K34" s="19" t="str">
        <f>UTREGNINGER!L54</f>
        <v/>
      </c>
      <c r="L34" s="19" t="str">
        <f>UTREGNINGER!M54</f>
        <v/>
      </c>
      <c r="M34" s="19" t="str">
        <f>UTREGNINGER!N54</f>
        <v/>
      </c>
      <c r="N34" s="19" t="str">
        <f>UTREGNINGER!O54</f>
        <v/>
      </c>
      <c r="O34" s="19" t="str">
        <f>UTREGNINGER!P54</f>
        <v/>
      </c>
      <c r="P34" s="19" t="str">
        <f>UTREGNINGER!Q54</f>
        <v/>
      </c>
      <c r="Q34" s="19" t="str">
        <f>UTREGNINGER!R54</f>
        <v/>
      </c>
      <c r="R34" s="19" t="str">
        <f>UTREGNINGER!S54</f>
        <v/>
      </c>
      <c r="S34" s="19" t="str">
        <f>UTREGNINGER!T54</f>
        <v/>
      </c>
      <c r="T34" s="19" t="str">
        <f>UTREGNINGER!U54</f>
        <v/>
      </c>
      <c r="U34" s="19" t="str">
        <f>UTREGNINGER!V54</f>
        <v/>
      </c>
      <c r="V34" s="19" t="str">
        <f>UTREGNINGER!W54</f>
        <v/>
      </c>
      <c r="W34" s="19" t="str">
        <f>UTREGNINGER!X54</f>
        <v/>
      </c>
      <c r="X34" s="19" t="str">
        <f>UTREGNINGER!Y54</f>
        <v/>
      </c>
      <c r="Y34" s="19" t="str">
        <f>UTREGNINGER!Z54</f>
        <v/>
      </c>
      <c r="Z34" s="19" t="str">
        <f>UTREGNINGER!AA54</f>
        <v/>
      </c>
      <c r="AA34" s="19" t="str">
        <f>UTREGNINGER!AB54</f>
        <v/>
      </c>
      <c r="AB34" s="19" t="str">
        <f>UTREGNINGER!AC54</f>
        <v/>
      </c>
      <c r="AC34" s="19" t="str">
        <f>UTREGNINGER!AD54</f>
        <v/>
      </c>
      <c r="AD34" s="19" t="str">
        <f>UTREGNINGER!AE54</f>
        <v/>
      </c>
      <c r="AE34" s="19" t="str">
        <f>UTREGNINGER!AF54</f>
        <v/>
      </c>
    </row>
    <row r="35" spans="2:31" x14ac:dyDescent="0.25">
      <c r="B35" s="25" t="s">
        <v>87</v>
      </c>
      <c r="C35" s="25" t="str">
        <f>UTREGNINGER!D55</f>
        <v/>
      </c>
      <c r="D35" s="25" t="str">
        <f>UTREGNINGER!E55</f>
        <v/>
      </c>
      <c r="E35" s="25" t="str">
        <f>UTREGNINGER!F55</f>
        <v/>
      </c>
      <c r="F35" s="25" t="str">
        <f>UTREGNINGER!G55</f>
        <v/>
      </c>
      <c r="G35" s="25" t="str">
        <f>UTREGNINGER!H55</f>
        <v/>
      </c>
      <c r="H35" s="25" t="str">
        <f>UTREGNINGER!I55</f>
        <v/>
      </c>
      <c r="I35" s="25" t="str">
        <f>UTREGNINGER!J55</f>
        <v/>
      </c>
      <c r="J35" s="25" t="str">
        <f>UTREGNINGER!K55</f>
        <v/>
      </c>
      <c r="K35" s="25" t="str">
        <f>UTREGNINGER!L55</f>
        <v/>
      </c>
      <c r="L35" s="25" t="str">
        <f>UTREGNINGER!M55</f>
        <v/>
      </c>
      <c r="M35" s="25" t="str">
        <f>UTREGNINGER!N55</f>
        <v/>
      </c>
      <c r="N35" s="25" t="str">
        <f>UTREGNINGER!O55</f>
        <v/>
      </c>
      <c r="O35" s="25" t="str">
        <f>UTREGNINGER!P55</f>
        <v/>
      </c>
      <c r="P35" s="25" t="str">
        <f>UTREGNINGER!Q55</f>
        <v/>
      </c>
      <c r="Q35" s="25" t="str">
        <f>UTREGNINGER!R55</f>
        <v/>
      </c>
      <c r="R35" s="25" t="str">
        <f>UTREGNINGER!S55</f>
        <v/>
      </c>
      <c r="S35" s="25" t="str">
        <f>UTREGNINGER!T55</f>
        <v/>
      </c>
      <c r="T35" s="25" t="str">
        <f>UTREGNINGER!U55</f>
        <v/>
      </c>
      <c r="U35" s="25" t="str">
        <f>UTREGNINGER!V55</f>
        <v/>
      </c>
      <c r="V35" s="25" t="str">
        <f>UTREGNINGER!W55</f>
        <v/>
      </c>
      <c r="W35" s="25" t="str">
        <f>UTREGNINGER!X55</f>
        <v/>
      </c>
      <c r="X35" s="25" t="str">
        <f>UTREGNINGER!Y55</f>
        <v/>
      </c>
      <c r="Y35" s="25" t="str">
        <f>UTREGNINGER!Z55</f>
        <v/>
      </c>
      <c r="Z35" s="25" t="str">
        <f>UTREGNINGER!AA55</f>
        <v/>
      </c>
      <c r="AA35" s="25" t="str">
        <f>UTREGNINGER!AB55</f>
        <v/>
      </c>
      <c r="AB35" s="25" t="str">
        <f>UTREGNINGER!AC55</f>
        <v/>
      </c>
      <c r="AC35" s="25" t="str">
        <f>UTREGNINGER!AD55</f>
        <v/>
      </c>
      <c r="AD35" s="25" t="str">
        <f>UTREGNINGER!AE55</f>
        <v/>
      </c>
      <c r="AE35" s="25" t="str">
        <f>UTREGNINGER!AF55</f>
        <v/>
      </c>
    </row>
    <row r="38" spans="2:31" ht="23.25" x14ac:dyDescent="0.35">
      <c r="B38" s="1" t="str">
        <f>UPPER(Tildelingskriterium_4)&amp;" "&amp;"("&amp;TEXT(INFORMASJON!D50,"0%")&amp;")"</f>
        <v xml:space="preserve"> (0%)</v>
      </c>
    </row>
    <row r="39" spans="2:31" ht="15" customHeight="1" x14ac:dyDescent="0.35">
      <c r="B39" s="1"/>
    </row>
    <row r="40" spans="2:31" x14ac:dyDescent="0.25">
      <c r="B40" s="20" t="s">
        <v>6</v>
      </c>
      <c r="C40" s="21">
        <f>Tilbud_1</f>
        <v>0</v>
      </c>
      <c r="D40" s="21"/>
      <c r="E40" s="21">
        <f>Tilbud_2</f>
        <v>0</v>
      </c>
      <c r="F40" s="21"/>
      <c r="G40" s="21">
        <f>Tilbud_3</f>
        <v>0</v>
      </c>
      <c r="H40" s="21"/>
      <c r="I40" s="21">
        <f>Tilbud_4</f>
        <v>0</v>
      </c>
      <c r="J40" s="21"/>
      <c r="K40" s="21">
        <f>Tilbud_5</f>
        <v>0</v>
      </c>
      <c r="L40" s="21"/>
      <c r="M40" s="21">
        <f>Tilbud_6</f>
        <v>0</v>
      </c>
      <c r="N40" s="21"/>
      <c r="O40" s="21">
        <f>Tilbud_7</f>
        <v>0</v>
      </c>
      <c r="P40" s="21"/>
      <c r="Q40" s="21">
        <f>Tilbud_8</f>
        <v>0</v>
      </c>
      <c r="R40" s="21"/>
      <c r="S40" s="21">
        <f>Tilbud_9</f>
        <v>0</v>
      </c>
      <c r="T40" s="21"/>
      <c r="U40" s="21">
        <f>Tilbud_10</f>
        <v>0</v>
      </c>
      <c r="V40" s="21"/>
      <c r="W40" s="44">
        <f>Tilbud_11</f>
        <v>0</v>
      </c>
      <c r="X40" s="44"/>
      <c r="Y40" s="44">
        <f>Tilbud_12</f>
        <v>0</v>
      </c>
      <c r="Z40" s="44"/>
      <c r="AA40" s="44">
        <f>Tilbud_13</f>
        <v>0</v>
      </c>
      <c r="AB40" s="44"/>
      <c r="AC40" s="44">
        <f>Tilbud_14</f>
        <v>0</v>
      </c>
      <c r="AD40" s="44"/>
      <c r="AE40" s="44">
        <f>Tilbud_15</f>
        <v>0</v>
      </c>
    </row>
    <row r="41" spans="2:31" x14ac:dyDescent="0.25">
      <c r="B41" s="17" t="s">
        <v>51</v>
      </c>
      <c r="C41" s="19" t="str">
        <f>UTREGNINGER!D71</f>
        <v/>
      </c>
      <c r="D41" s="19" t="str">
        <f>UTREGNINGER!E71</f>
        <v/>
      </c>
      <c r="E41" s="19" t="str">
        <f>UTREGNINGER!F71</f>
        <v/>
      </c>
      <c r="F41" s="19" t="str">
        <f>UTREGNINGER!G71</f>
        <v/>
      </c>
      <c r="G41" s="19" t="str">
        <f>UTREGNINGER!H71</f>
        <v/>
      </c>
      <c r="H41" s="19" t="str">
        <f>UTREGNINGER!I71</f>
        <v/>
      </c>
      <c r="I41" s="19" t="str">
        <f>UTREGNINGER!J71</f>
        <v/>
      </c>
      <c r="J41" s="19" t="str">
        <f>UTREGNINGER!K71</f>
        <v/>
      </c>
      <c r="K41" s="19" t="str">
        <f>UTREGNINGER!L71</f>
        <v/>
      </c>
      <c r="L41" s="19" t="str">
        <f>UTREGNINGER!M71</f>
        <v/>
      </c>
      <c r="M41" s="19" t="str">
        <f>UTREGNINGER!N71</f>
        <v/>
      </c>
      <c r="N41" s="19" t="str">
        <f>UTREGNINGER!O71</f>
        <v/>
      </c>
      <c r="O41" s="19" t="str">
        <f>UTREGNINGER!P71</f>
        <v/>
      </c>
      <c r="P41" s="19" t="str">
        <f>UTREGNINGER!Q71</f>
        <v/>
      </c>
      <c r="Q41" s="19" t="str">
        <f>UTREGNINGER!R71</f>
        <v/>
      </c>
      <c r="R41" s="19" t="str">
        <f>UTREGNINGER!S71</f>
        <v/>
      </c>
      <c r="S41" s="19" t="str">
        <f>UTREGNINGER!T71</f>
        <v/>
      </c>
      <c r="T41" s="19" t="str">
        <f>UTREGNINGER!U71</f>
        <v/>
      </c>
      <c r="U41" s="19" t="str">
        <f>UTREGNINGER!V71</f>
        <v/>
      </c>
      <c r="V41" s="19" t="str">
        <f>UTREGNINGER!W71</f>
        <v/>
      </c>
      <c r="W41" s="19" t="str">
        <f>UTREGNINGER!X71</f>
        <v/>
      </c>
      <c r="X41" s="19" t="str">
        <f>UTREGNINGER!Y71</f>
        <v/>
      </c>
      <c r="Y41" s="19" t="str">
        <f>UTREGNINGER!Z71</f>
        <v/>
      </c>
      <c r="Z41" s="19" t="str">
        <f>UTREGNINGER!AA71</f>
        <v/>
      </c>
      <c r="AA41" s="19" t="str">
        <f>UTREGNINGER!AB71</f>
        <v/>
      </c>
      <c r="AB41" s="19" t="str">
        <f>UTREGNINGER!AC71</f>
        <v/>
      </c>
      <c r="AC41" s="19" t="str">
        <f>UTREGNINGER!AD71</f>
        <v/>
      </c>
      <c r="AD41" s="19" t="str">
        <f>UTREGNINGER!AE71</f>
        <v/>
      </c>
      <c r="AE41" s="19" t="str">
        <f>UTREGNINGER!AF71</f>
        <v/>
      </c>
    </row>
    <row r="42" spans="2:31" x14ac:dyDescent="0.25">
      <c r="B42" s="17" t="s">
        <v>86</v>
      </c>
      <c r="C42" s="19" t="str">
        <f>UTREGNINGER!D72</f>
        <v/>
      </c>
      <c r="D42" s="19" t="str">
        <f>UTREGNINGER!E72</f>
        <v/>
      </c>
      <c r="E42" s="19" t="str">
        <f>UTREGNINGER!F72</f>
        <v/>
      </c>
      <c r="F42" s="19" t="str">
        <f>UTREGNINGER!G72</f>
        <v/>
      </c>
      <c r="G42" s="19" t="str">
        <f>UTREGNINGER!H72</f>
        <v/>
      </c>
      <c r="H42" s="19" t="str">
        <f>UTREGNINGER!I72</f>
        <v/>
      </c>
      <c r="I42" s="19" t="str">
        <f>UTREGNINGER!J72</f>
        <v/>
      </c>
      <c r="J42" s="19" t="str">
        <f>UTREGNINGER!K72</f>
        <v/>
      </c>
      <c r="K42" s="19" t="str">
        <f>UTREGNINGER!L72</f>
        <v/>
      </c>
      <c r="L42" s="19" t="str">
        <f>UTREGNINGER!M72</f>
        <v/>
      </c>
      <c r="M42" s="19" t="str">
        <f>UTREGNINGER!N72</f>
        <v/>
      </c>
      <c r="N42" s="19" t="str">
        <f>UTREGNINGER!O72</f>
        <v/>
      </c>
      <c r="O42" s="19" t="str">
        <f>UTREGNINGER!P72</f>
        <v/>
      </c>
      <c r="P42" s="19" t="str">
        <f>UTREGNINGER!Q72</f>
        <v/>
      </c>
      <c r="Q42" s="19" t="str">
        <f>UTREGNINGER!R72</f>
        <v/>
      </c>
      <c r="R42" s="19" t="str">
        <f>UTREGNINGER!S72</f>
        <v/>
      </c>
      <c r="S42" s="19" t="str">
        <f>UTREGNINGER!T72</f>
        <v/>
      </c>
      <c r="T42" s="19" t="str">
        <f>UTREGNINGER!U72</f>
        <v/>
      </c>
      <c r="U42" s="19" t="str">
        <f>UTREGNINGER!V72</f>
        <v/>
      </c>
      <c r="V42" s="19" t="str">
        <f>UTREGNINGER!W72</f>
        <v/>
      </c>
      <c r="W42" s="19" t="str">
        <f>UTREGNINGER!X72</f>
        <v/>
      </c>
      <c r="X42" s="19" t="str">
        <f>UTREGNINGER!Y72</f>
        <v/>
      </c>
      <c r="Y42" s="19" t="str">
        <f>UTREGNINGER!Z72</f>
        <v/>
      </c>
      <c r="Z42" s="19" t="str">
        <f>UTREGNINGER!AA72</f>
        <v/>
      </c>
      <c r="AA42" s="19" t="str">
        <f>UTREGNINGER!AB72</f>
        <v/>
      </c>
      <c r="AB42" s="19" t="str">
        <f>UTREGNINGER!AC72</f>
        <v/>
      </c>
      <c r="AC42" s="19" t="str">
        <f>UTREGNINGER!AD72</f>
        <v/>
      </c>
      <c r="AD42" s="19" t="str">
        <f>UTREGNINGER!AE72</f>
        <v/>
      </c>
      <c r="AE42" s="19" t="str">
        <f>UTREGNINGER!AF72</f>
        <v/>
      </c>
    </row>
    <row r="43" spans="2:31" x14ac:dyDescent="0.25">
      <c r="B43" s="25" t="s">
        <v>87</v>
      </c>
      <c r="C43" s="25" t="str">
        <f>UTREGNINGER!D73</f>
        <v/>
      </c>
      <c r="D43" s="25" t="str">
        <f>UTREGNINGER!E73</f>
        <v/>
      </c>
      <c r="E43" s="25" t="str">
        <f>UTREGNINGER!F73</f>
        <v/>
      </c>
      <c r="F43" s="25" t="str">
        <f>UTREGNINGER!G73</f>
        <v/>
      </c>
      <c r="G43" s="25" t="str">
        <f>UTREGNINGER!H73</f>
        <v/>
      </c>
      <c r="H43" s="25" t="str">
        <f>UTREGNINGER!I73</f>
        <v/>
      </c>
      <c r="I43" s="25" t="str">
        <f>UTREGNINGER!J73</f>
        <v/>
      </c>
      <c r="J43" s="25" t="str">
        <f>UTREGNINGER!K73</f>
        <v/>
      </c>
      <c r="K43" s="25" t="str">
        <f>UTREGNINGER!L73</f>
        <v/>
      </c>
      <c r="L43" s="25" t="str">
        <f>UTREGNINGER!M73</f>
        <v/>
      </c>
      <c r="M43" s="25" t="str">
        <f>UTREGNINGER!N73</f>
        <v/>
      </c>
      <c r="N43" s="25" t="str">
        <f>UTREGNINGER!O73</f>
        <v/>
      </c>
      <c r="O43" s="25" t="str">
        <f>UTREGNINGER!P73</f>
        <v/>
      </c>
      <c r="P43" s="25" t="str">
        <f>UTREGNINGER!Q73</f>
        <v/>
      </c>
      <c r="Q43" s="25" t="str">
        <f>UTREGNINGER!R73</f>
        <v/>
      </c>
      <c r="R43" s="25" t="str">
        <f>UTREGNINGER!S73</f>
        <v/>
      </c>
      <c r="S43" s="25" t="str">
        <f>UTREGNINGER!T73</f>
        <v/>
      </c>
      <c r="T43" s="25" t="str">
        <f>UTREGNINGER!U73</f>
        <v/>
      </c>
      <c r="U43" s="25" t="str">
        <f>UTREGNINGER!V73</f>
        <v/>
      </c>
      <c r="V43" s="25" t="str">
        <f>UTREGNINGER!W73</f>
        <v/>
      </c>
      <c r="W43" s="25" t="str">
        <f>UTREGNINGER!X73</f>
        <v/>
      </c>
      <c r="X43" s="25" t="str">
        <f>UTREGNINGER!Y73</f>
        <v/>
      </c>
      <c r="Y43" s="25" t="str">
        <f>UTREGNINGER!Z73</f>
        <v/>
      </c>
      <c r="Z43" s="25" t="str">
        <f>UTREGNINGER!AA73</f>
        <v/>
      </c>
      <c r="AA43" s="25" t="str">
        <f>UTREGNINGER!AB73</f>
        <v/>
      </c>
      <c r="AB43" s="25" t="str">
        <f>UTREGNINGER!AC73</f>
        <v/>
      </c>
      <c r="AC43" s="25" t="str">
        <f>UTREGNINGER!AD73</f>
        <v/>
      </c>
      <c r="AD43" s="25" t="str">
        <f>UTREGNINGER!AE73</f>
        <v/>
      </c>
      <c r="AE43" s="25" t="str">
        <f>UTREGNINGER!AF73</f>
        <v/>
      </c>
    </row>
    <row r="46" spans="2:31" ht="23.25" x14ac:dyDescent="0.35">
      <c r="B46" s="1" t="str">
        <f>UPPER(Tildelingskriterium_5)&amp;" "&amp;"("&amp;TEXT(INFORMASJON!D51,"0%")&amp;")"</f>
        <v xml:space="preserve"> (0%)</v>
      </c>
    </row>
    <row r="47" spans="2:31" ht="15" customHeight="1" x14ac:dyDescent="0.35">
      <c r="B47" s="1"/>
    </row>
    <row r="48" spans="2:31" x14ac:dyDescent="0.25">
      <c r="B48" s="20" t="s">
        <v>6</v>
      </c>
      <c r="C48" s="21">
        <f>Tilbud_1</f>
        <v>0</v>
      </c>
      <c r="D48" s="21"/>
      <c r="E48" s="21">
        <f>Tilbud_2</f>
        <v>0</v>
      </c>
      <c r="F48" s="21"/>
      <c r="G48" s="21">
        <f>Tilbud_3</f>
        <v>0</v>
      </c>
      <c r="H48" s="21"/>
      <c r="I48" s="21">
        <f>Tilbud_4</f>
        <v>0</v>
      </c>
      <c r="J48" s="21"/>
      <c r="K48" s="21">
        <f>Tilbud_5</f>
        <v>0</v>
      </c>
      <c r="L48" s="21"/>
      <c r="M48" s="21">
        <f>Tilbud_6</f>
        <v>0</v>
      </c>
      <c r="N48" s="21"/>
      <c r="O48" s="21">
        <f>Tilbud_7</f>
        <v>0</v>
      </c>
      <c r="P48" s="21"/>
      <c r="Q48" s="21">
        <f>Tilbud_8</f>
        <v>0</v>
      </c>
      <c r="R48" s="21"/>
      <c r="S48" s="21">
        <f>Tilbud_9</f>
        <v>0</v>
      </c>
      <c r="T48" s="21"/>
      <c r="U48" s="21">
        <f>Tilbud_10</f>
        <v>0</v>
      </c>
      <c r="V48" s="21"/>
      <c r="W48" s="21">
        <f>Tilbud_11</f>
        <v>0</v>
      </c>
      <c r="X48" s="21"/>
      <c r="Y48" s="21">
        <f>Tilbud_12</f>
        <v>0</v>
      </c>
      <c r="Z48" s="21"/>
      <c r="AA48" s="21">
        <f>Tilbud_13</f>
        <v>0</v>
      </c>
      <c r="AB48" s="21"/>
      <c r="AC48" s="21">
        <f>Tilbud_14</f>
        <v>0</v>
      </c>
      <c r="AD48" s="21"/>
      <c r="AE48" s="21">
        <f>Tilbud_15</f>
        <v>0</v>
      </c>
    </row>
    <row r="49" spans="2:31" x14ac:dyDescent="0.25">
      <c r="B49" s="17" t="s">
        <v>51</v>
      </c>
      <c r="C49" s="19" t="str">
        <f>UTREGNINGER!D89</f>
        <v/>
      </c>
      <c r="D49" s="19" t="str">
        <f>UTREGNINGER!E89</f>
        <v/>
      </c>
      <c r="E49" s="19" t="str">
        <f>UTREGNINGER!F89</f>
        <v/>
      </c>
      <c r="F49" s="19" t="str">
        <f>UTREGNINGER!G89</f>
        <v/>
      </c>
      <c r="G49" s="19" t="str">
        <f>UTREGNINGER!H89</f>
        <v/>
      </c>
      <c r="H49" s="19" t="str">
        <f>UTREGNINGER!I89</f>
        <v/>
      </c>
      <c r="I49" s="19" t="str">
        <f>UTREGNINGER!J89</f>
        <v/>
      </c>
      <c r="J49" s="19" t="str">
        <f>UTREGNINGER!K89</f>
        <v/>
      </c>
      <c r="K49" s="19" t="str">
        <f>UTREGNINGER!L89</f>
        <v/>
      </c>
      <c r="L49" s="19" t="str">
        <f>UTREGNINGER!M89</f>
        <v/>
      </c>
      <c r="M49" s="19" t="str">
        <f>UTREGNINGER!N89</f>
        <v/>
      </c>
      <c r="N49" s="19" t="str">
        <f>UTREGNINGER!O89</f>
        <v/>
      </c>
      <c r="O49" s="19" t="str">
        <f>UTREGNINGER!P89</f>
        <v/>
      </c>
      <c r="P49" s="19" t="str">
        <f>UTREGNINGER!Q89</f>
        <v/>
      </c>
      <c r="Q49" s="19" t="str">
        <f>UTREGNINGER!R89</f>
        <v/>
      </c>
      <c r="R49" s="19" t="str">
        <f>UTREGNINGER!S89</f>
        <v/>
      </c>
      <c r="S49" s="19" t="str">
        <f>UTREGNINGER!T89</f>
        <v/>
      </c>
      <c r="T49" s="19" t="str">
        <f>UTREGNINGER!U89</f>
        <v/>
      </c>
      <c r="U49" s="19" t="str">
        <f>UTREGNINGER!V89</f>
        <v/>
      </c>
      <c r="V49" s="19" t="str">
        <f>UTREGNINGER!W89</f>
        <v/>
      </c>
      <c r="W49" s="19" t="str">
        <f>UTREGNINGER!X89</f>
        <v/>
      </c>
      <c r="X49" s="19" t="str">
        <f>UTREGNINGER!Y89</f>
        <v/>
      </c>
      <c r="Y49" s="19" t="str">
        <f>UTREGNINGER!Z89</f>
        <v/>
      </c>
      <c r="Z49" s="19" t="str">
        <f>UTREGNINGER!AA89</f>
        <v/>
      </c>
      <c r="AA49" s="19" t="str">
        <f>UTREGNINGER!AB89</f>
        <v/>
      </c>
      <c r="AB49" s="19" t="str">
        <f>UTREGNINGER!AC89</f>
        <v/>
      </c>
      <c r="AC49" s="19" t="str">
        <f>UTREGNINGER!AD89</f>
        <v/>
      </c>
      <c r="AD49" s="19" t="str">
        <f>UTREGNINGER!AE89</f>
        <v/>
      </c>
      <c r="AE49" s="19" t="str">
        <f>UTREGNINGER!AF89</f>
        <v/>
      </c>
    </row>
    <row r="50" spans="2:31" x14ac:dyDescent="0.25">
      <c r="B50" s="17" t="s">
        <v>86</v>
      </c>
      <c r="C50" s="19" t="str">
        <f>UTREGNINGER!D90</f>
        <v/>
      </c>
      <c r="D50" s="19" t="str">
        <f>UTREGNINGER!E90</f>
        <v/>
      </c>
      <c r="E50" s="19" t="str">
        <f>UTREGNINGER!F90</f>
        <v/>
      </c>
      <c r="F50" s="19" t="str">
        <f>UTREGNINGER!G90</f>
        <v/>
      </c>
      <c r="G50" s="19" t="str">
        <f>UTREGNINGER!H90</f>
        <v/>
      </c>
      <c r="H50" s="19" t="str">
        <f>UTREGNINGER!I90</f>
        <v/>
      </c>
      <c r="I50" s="19" t="str">
        <f>UTREGNINGER!J90</f>
        <v/>
      </c>
      <c r="J50" s="19" t="str">
        <f>UTREGNINGER!K90</f>
        <v/>
      </c>
      <c r="K50" s="19" t="str">
        <f>UTREGNINGER!L90</f>
        <v/>
      </c>
      <c r="L50" s="19" t="str">
        <f>UTREGNINGER!M90</f>
        <v/>
      </c>
      <c r="M50" s="19" t="str">
        <f>UTREGNINGER!N90</f>
        <v/>
      </c>
      <c r="N50" s="19" t="str">
        <f>UTREGNINGER!O90</f>
        <v/>
      </c>
      <c r="O50" s="19" t="str">
        <f>UTREGNINGER!P90</f>
        <v/>
      </c>
      <c r="P50" s="19" t="str">
        <f>UTREGNINGER!Q90</f>
        <v/>
      </c>
      <c r="Q50" s="19" t="str">
        <f>UTREGNINGER!R90</f>
        <v/>
      </c>
      <c r="R50" s="19" t="str">
        <f>UTREGNINGER!S90</f>
        <v/>
      </c>
      <c r="S50" s="19" t="str">
        <f>UTREGNINGER!T90</f>
        <v/>
      </c>
      <c r="T50" s="19" t="str">
        <f>UTREGNINGER!U90</f>
        <v/>
      </c>
      <c r="U50" s="19" t="str">
        <f>UTREGNINGER!V90</f>
        <v/>
      </c>
      <c r="V50" s="19" t="str">
        <f>UTREGNINGER!W90</f>
        <v/>
      </c>
      <c r="W50" s="19" t="str">
        <f>UTREGNINGER!X90</f>
        <v/>
      </c>
      <c r="X50" s="19" t="str">
        <f>UTREGNINGER!Y90</f>
        <v/>
      </c>
      <c r="Y50" s="19" t="str">
        <f>UTREGNINGER!Z90</f>
        <v/>
      </c>
      <c r="Z50" s="19" t="str">
        <f>UTREGNINGER!AA90</f>
        <v/>
      </c>
      <c r="AA50" s="19" t="str">
        <f>UTREGNINGER!AB90</f>
        <v/>
      </c>
      <c r="AB50" s="19" t="str">
        <f>UTREGNINGER!AC90</f>
        <v/>
      </c>
      <c r="AC50" s="19" t="str">
        <f>UTREGNINGER!AD90</f>
        <v/>
      </c>
      <c r="AD50" s="19" t="str">
        <f>UTREGNINGER!AE90</f>
        <v/>
      </c>
      <c r="AE50" s="19" t="str">
        <f>UTREGNINGER!AF90</f>
        <v/>
      </c>
    </row>
    <row r="51" spans="2:31" x14ac:dyDescent="0.25">
      <c r="B51" s="25" t="s">
        <v>87</v>
      </c>
      <c r="C51" s="25" t="str">
        <f>UTREGNINGER!D91</f>
        <v/>
      </c>
      <c r="D51" s="25" t="str">
        <f>UTREGNINGER!E91</f>
        <v/>
      </c>
      <c r="E51" s="25" t="str">
        <f>UTREGNINGER!F91</f>
        <v/>
      </c>
      <c r="F51" s="25" t="str">
        <f>UTREGNINGER!G91</f>
        <v/>
      </c>
      <c r="G51" s="25" t="str">
        <f>UTREGNINGER!H91</f>
        <v/>
      </c>
      <c r="H51" s="25" t="str">
        <f>UTREGNINGER!I91</f>
        <v/>
      </c>
      <c r="I51" s="25" t="str">
        <f>UTREGNINGER!J91</f>
        <v/>
      </c>
      <c r="J51" s="25" t="str">
        <f>UTREGNINGER!K91</f>
        <v/>
      </c>
      <c r="K51" s="25" t="str">
        <f>UTREGNINGER!L91</f>
        <v/>
      </c>
      <c r="L51" s="25" t="str">
        <f>UTREGNINGER!M91</f>
        <v/>
      </c>
      <c r="M51" s="25" t="str">
        <f>UTREGNINGER!N91</f>
        <v/>
      </c>
      <c r="N51" s="25" t="str">
        <f>UTREGNINGER!O91</f>
        <v/>
      </c>
      <c r="O51" s="25" t="str">
        <f>UTREGNINGER!P91</f>
        <v/>
      </c>
      <c r="P51" s="25" t="str">
        <f>UTREGNINGER!Q91</f>
        <v/>
      </c>
      <c r="Q51" s="25" t="str">
        <f>UTREGNINGER!R91</f>
        <v/>
      </c>
      <c r="R51" s="25" t="str">
        <f>UTREGNINGER!S91</f>
        <v/>
      </c>
      <c r="S51" s="25" t="str">
        <f>UTREGNINGER!T91</f>
        <v/>
      </c>
      <c r="T51" s="25" t="str">
        <f>UTREGNINGER!U91</f>
        <v/>
      </c>
      <c r="U51" s="25" t="str">
        <f>UTREGNINGER!V91</f>
        <v/>
      </c>
      <c r="V51" s="25" t="str">
        <f>UTREGNINGER!W91</f>
        <v/>
      </c>
      <c r="W51" s="25" t="str">
        <f>UTREGNINGER!X91</f>
        <v/>
      </c>
      <c r="X51" s="25" t="str">
        <f>UTREGNINGER!Y91</f>
        <v/>
      </c>
      <c r="Y51" s="25" t="str">
        <f>UTREGNINGER!Z91</f>
        <v/>
      </c>
      <c r="Z51" s="25" t="str">
        <f>UTREGNINGER!AA91</f>
        <v/>
      </c>
      <c r="AA51" s="25" t="str">
        <f>UTREGNINGER!AB91</f>
        <v/>
      </c>
      <c r="AB51" s="25" t="str">
        <f>UTREGNINGER!AC91</f>
        <v/>
      </c>
      <c r="AC51" s="25" t="str">
        <f>UTREGNINGER!AD91</f>
        <v/>
      </c>
      <c r="AD51" s="25" t="str">
        <f>UTREGNINGER!AE91</f>
        <v/>
      </c>
      <c r="AE51" s="25" t="str">
        <f>UTREGNINGER!AF91</f>
        <v/>
      </c>
    </row>
    <row r="56" spans="2:31" ht="15" customHeight="1" x14ac:dyDescent="0.25"/>
    <row r="57" spans="2:31" ht="15" customHeight="1" x14ac:dyDescent="0.25"/>
  </sheetData>
  <conditionalFormatting sqref="U1:U1048576">
    <cfRule type="expression" dxfId="166" priority="152">
      <formula>ISBLANK(Tilbud_10)</formula>
    </cfRule>
  </conditionalFormatting>
  <conditionalFormatting sqref="S1:S1048576">
    <cfRule type="expression" dxfId="165" priority="153">
      <formula>ISBLANK(Tilbud_9)</formula>
    </cfRule>
  </conditionalFormatting>
  <conditionalFormatting sqref="Q1:Q1048576">
    <cfRule type="expression" dxfId="164" priority="156">
      <formula>ISBLANK(Tilbud_8)</formula>
    </cfRule>
  </conditionalFormatting>
  <conditionalFormatting sqref="O1:O1048576">
    <cfRule type="expression" dxfId="163" priority="151">
      <formula>ISBLANK(Tilbud_7)</formula>
    </cfRule>
  </conditionalFormatting>
  <conditionalFormatting sqref="M1:M1048576">
    <cfRule type="expression" dxfId="162" priority="150">
      <formula>ISBLANK(Tilbud_6)</formula>
    </cfRule>
  </conditionalFormatting>
  <conditionalFormatting sqref="K1:K1048576">
    <cfRule type="expression" dxfId="161" priority="149">
      <formula>ISBLANK(Tilbud_5)</formula>
    </cfRule>
  </conditionalFormatting>
  <conditionalFormatting sqref="I1:I1048576">
    <cfRule type="expression" dxfId="160" priority="148">
      <formula>ISBLANK(Tilbud_4)</formula>
    </cfRule>
  </conditionalFormatting>
  <conditionalFormatting sqref="G1:G1048576">
    <cfRule type="expression" dxfId="159" priority="147">
      <formula>ISBLANK(Tilbud_3)</formula>
    </cfRule>
  </conditionalFormatting>
  <conditionalFormatting sqref="E1:E1048576">
    <cfRule type="expression" dxfId="158" priority="155">
      <formula>ISBLANK(Tilbud_2)</formula>
    </cfRule>
  </conditionalFormatting>
  <conditionalFormatting sqref="C1:C1048576">
    <cfRule type="expression" dxfId="157" priority="154">
      <formula>ISBLANK(Tilbud_1)</formula>
    </cfRule>
  </conditionalFormatting>
  <conditionalFormatting sqref="A46:U51 AF46:XFD51">
    <cfRule type="expression" dxfId="156" priority="165">
      <formula>Tildelingskriterium_5=0</formula>
    </cfRule>
  </conditionalFormatting>
  <conditionalFormatting sqref="A38:U43 AF38:XFD43">
    <cfRule type="expression" dxfId="155" priority="164">
      <formula>Tildelingskriterium_4=0</formula>
    </cfRule>
  </conditionalFormatting>
  <conditionalFormatting sqref="A30:U35 AF30:XFD35">
    <cfRule type="expression" dxfId="154" priority="163">
      <formula>Tildelingskriterium_3=0</formula>
    </cfRule>
  </conditionalFormatting>
  <conditionalFormatting sqref="A22:U27 AF22:XFD27">
    <cfRule type="expression" dxfId="153" priority="162">
      <formula>Tildelingskriterium_2=0</formula>
    </cfRule>
  </conditionalFormatting>
  <conditionalFormatting sqref="B6:U6">
    <cfRule type="expression" dxfId="152" priority="167">
      <formula>$B$6&lt;&gt;""</formula>
    </cfRule>
  </conditionalFormatting>
  <conditionalFormatting sqref="B7:U7">
    <cfRule type="expression" dxfId="151" priority="169">
      <formula>$B$7&lt;&gt;""</formula>
    </cfRule>
    <cfRule type="expression" dxfId="150" priority="172">
      <formula>OR($B$7="Rangering",$B$7="Sum")</formula>
    </cfRule>
  </conditionalFormatting>
  <conditionalFormatting sqref="B8:U8">
    <cfRule type="expression" dxfId="149" priority="142">
      <formula>$B$8="Rangering"</formula>
    </cfRule>
    <cfRule type="expression" dxfId="148" priority="168">
      <formula>$B$8&lt;&gt;""</formula>
    </cfRule>
    <cfRule type="expression" dxfId="147" priority="170">
      <formula>OR($B$8="Rangering",$B$8="Sum")</formula>
    </cfRule>
  </conditionalFormatting>
  <conditionalFormatting sqref="B9:U9">
    <cfRule type="expression" dxfId="146" priority="143">
      <formula>$B$9="Rangering"</formula>
    </cfRule>
    <cfRule type="expression" dxfId="145" priority="166">
      <formula>$B$9&lt;&gt;""</formula>
    </cfRule>
    <cfRule type="expression" dxfId="144" priority="171">
      <formula>OR($B$9="Rangering",$B$9="Sum")</formula>
    </cfRule>
  </conditionalFormatting>
  <conditionalFormatting sqref="B10:U10">
    <cfRule type="expression" dxfId="143" priority="144">
      <formula>$B$10="Rangering"</formula>
    </cfRule>
    <cfRule type="expression" dxfId="142" priority="157">
      <formula>$B$10&lt;&gt;""</formula>
    </cfRule>
    <cfRule type="expression" dxfId="141" priority="173">
      <formula>OR($B$10="Rangering",$B$10="Sum")</formula>
    </cfRule>
  </conditionalFormatting>
  <conditionalFormatting sqref="B11:U11">
    <cfRule type="expression" dxfId="140" priority="145">
      <formula>$B$11="Rangering"</formula>
    </cfRule>
    <cfRule type="expression" dxfId="139" priority="158">
      <formula>$B11&lt;&gt;""</formula>
    </cfRule>
    <cfRule type="expression" dxfId="138" priority="174">
      <formula>OR($B$11="Rangering",$B$11="Sum")</formula>
    </cfRule>
  </conditionalFormatting>
  <conditionalFormatting sqref="B12:U12">
    <cfRule type="expression" dxfId="137" priority="159">
      <formula>$B$12&lt;&gt;""</formula>
    </cfRule>
    <cfRule type="expression" dxfId="136" priority="175">
      <formula>OR($B$12="Rangering",$B$12="Sum")</formula>
    </cfRule>
  </conditionalFormatting>
  <conditionalFormatting sqref="W1:W15 W17:W23 W25:W31 W33:W39 W41:W47 W52:W86">
    <cfRule type="expression" dxfId="135" priority="124">
      <formula>ISBLANK(Tilbud_10)</formula>
    </cfRule>
  </conditionalFormatting>
  <conditionalFormatting sqref="V46:W47 V48:V51">
    <cfRule type="expression" dxfId="134" priority="131">
      <formula>Tildelingskriterium_5=0</formula>
    </cfRule>
  </conditionalFormatting>
  <conditionalFormatting sqref="V38:W39 V41:W43 V40">
    <cfRule type="expression" dxfId="133" priority="130">
      <formula>Tildelingskriterium_4=0</formula>
    </cfRule>
  </conditionalFormatting>
  <conditionalFormatting sqref="V30:W31 V33:W35 V32">
    <cfRule type="expression" dxfId="132" priority="129">
      <formula>Tildelingskriterium_3=0</formula>
    </cfRule>
  </conditionalFormatting>
  <conditionalFormatting sqref="V22:W23 V25:W27 V24">
    <cfRule type="expression" dxfId="131" priority="128">
      <formula>Tildelingskriterium_2=0</formula>
    </cfRule>
  </conditionalFormatting>
  <conditionalFormatting sqref="V6:W6">
    <cfRule type="expression" dxfId="130" priority="133">
      <formula>$B$6&lt;&gt;""</formula>
    </cfRule>
  </conditionalFormatting>
  <conditionalFormatting sqref="V7:W7">
    <cfRule type="expression" dxfId="129" priority="135">
      <formula>$B$7&lt;&gt;""</formula>
    </cfRule>
    <cfRule type="expression" dxfId="128" priority="138">
      <formula>OR($B$7="Rangering",$B$7="Sum")</formula>
    </cfRule>
  </conditionalFormatting>
  <conditionalFormatting sqref="V8:W8">
    <cfRule type="expression" dxfId="127" priority="120">
      <formula>$B$8="Rangering"</formula>
    </cfRule>
    <cfRule type="expression" dxfId="126" priority="134">
      <formula>$B$8&lt;&gt;""</formula>
    </cfRule>
    <cfRule type="expression" dxfId="125" priority="136">
      <formula>OR($B$8="Rangering",$B$8="Sum")</formula>
    </cfRule>
  </conditionalFormatting>
  <conditionalFormatting sqref="V9:W9">
    <cfRule type="expression" dxfId="124" priority="121">
      <formula>$B$9="Rangering"</formula>
    </cfRule>
    <cfRule type="expression" dxfId="123" priority="132">
      <formula>$B$9&lt;&gt;""</formula>
    </cfRule>
    <cfRule type="expression" dxfId="122" priority="137">
      <formula>OR($B$9="Rangering",$B$9="Sum")</formula>
    </cfRule>
  </conditionalFormatting>
  <conditionalFormatting sqref="V10:W10">
    <cfRule type="expression" dxfId="121" priority="122">
      <formula>$B$10="Rangering"</formula>
    </cfRule>
    <cfRule type="expression" dxfId="120" priority="125">
      <formula>$B$10&lt;&gt;""</formula>
    </cfRule>
    <cfRule type="expression" dxfId="119" priority="139">
      <formula>OR($B$10="Rangering",$B$10="Sum")</formula>
    </cfRule>
  </conditionalFormatting>
  <conditionalFormatting sqref="V11:W11">
    <cfRule type="expression" dxfId="118" priority="123">
      <formula>$B$11="Rangering"</formula>
    </cfRule>
    <cfRule type="expression" dxfId="117" priority="126">
      <formula>$B11&lt;&gt;""</formula>
    </cfRule>
    <cfRule type="expression" dxfId="116" priority="140">
      <formula>OR($B$11="Rangering",$B$11="Sum")</formula>
    </cfRule>
  </conditionalFormatting>
  <conditionalFormatting sqref="V12:W12">
    <cfRule type="expression" dxfId="115" priority="127">
      <formula>$B$12&lt;&gt;""</formula>
    </cfRule>
    <cfRule type="expression" dxfId="114" priority="141">
      <formula>OR($B$12="Rangering",$B$12="Sum")</formula>
    </cfRule>
  </conditionalFormatting>
  <conditionalFormatting sqref="Y1:Y15 Y17:Y23 Y25:Y31 Y33:Y39 Y41:Y47 Y52:Y79">
    <cfRule type="expression" dxfId="113" priority="102">
      <formula>ISBLANK(Tilbud_10)</formula>
    </cfRule>
  </conditionalFormatting>
  <conditionalFormatting sqref="X46:Y47">
    <cfRule type="expression" dxfId="112" priority="109">
      <formula>Tildelingskriterium_5=0</formula>
    </cfRule>
  </conditionalFormatting>
  <conditionalFormatting sqref="X38:Y39 X41:Y43">
    <cfRule type="expression" dxfId="111" priority="108">
      <formula>Tildelingskriterium_4=0</formula>
    </cfRule>
  </conditionalFormatting>
  <conditionalFormatting sqref="X30:Y31 X33:Y35">
    <cfRule type="expression" dxfId="110" priority="107">
      <formula>Tildelingskriterium_3=0</formula>
    </cfRule>
  </conditionalFormatting>
  <conditionalFormatting sqref="X22:Y23 X25:Y27">
    <cfRule type="expression" dxfId="109" priority="106">
      <formula>Tildelingskriterium_2=0</formula>
    </cfRule>
  </conditionalFormatting>
  <conditionalFormatting sqref="X6:Y6">
    <cfRule type="expression" dxfId="108" priority="111">
      <formula>$B$6&lt;&gt;""</formula>
    </cfRule>
  </conditionalFormatting>
  <conditionalFormatting sqref="X7:Y7">
    <cfRule type="expression" dxfId="107" priority="113">
      <formula>$B$7&lt;&gt;""</formula>
    </cfRule>
    <cfRule type="expression" dxfId="106" priority="116">
      <formula>OR($B$7="Rangering",$B$7="Sum")</formula>
    </cfRule>
  </conditionalFormatting>
  <conditionalFormatting sqref="X8:Y8">
    <cfRule type="expression" dxfId="105" priority="98">
      <formula>$B$8="Rangering"</formula>
    </cfRule>
    <cfRule type="expression" dxfId="104" priority="112">
      <formula>$B$8&lt;&gt;""</formula>
    </cfRule>
    <cfRule type="expression" dxfId="103" priority="114">
      <formula>OR($B$8="Rangering",$B$8="Sum")</formula>
    </cfRule>
  </conditionalFormatting>
  <conditionalFormatting sqref="X9:Y9">
    <cfRule type="expression" dxfId="102" priority="99">
      <formula>$B$9="Rangering"</formula>
    </cfRule>
    <cfRule type="expression" dxfId="101" priority="110">
      <formula>$B$9&lt;&gt;""</formula>
    </cfRule>
    <cfRule type="expression" dxfId="100" priority="115">
      <formula>OR($B$9="Rangering",$B$9="Sum")</formula>
    </cfRule>
  </conditionalFormatting>
  <conditionalFormatting sqref="X10:Y10">
    <cfRule type="expression" dxfId="99" priority="100">
      <formula>$B$10="Rangering"</formula>
    </cfRule>
    <cfRule type="expression" dxfId="98" priority="103">
      <formula>$B$10&lt;&gt;""</formula>
    </cfRule>
    <cfRule type="expression" dxfId="97" priority="117">
      <formula>OR($B$10="Rangering",$B$10="Sum")</formula>
    </cfRule>
  </conditionalFormatting>
  <conditionalFormatting sqref="X11:Y11">
    <cfRule type="expression" dxfId="96" priority="101">
      <formula>$B$11="Rangering"</formula>
    </cfRule>
    <cfRule type="expression" dxfId="95" priority="104">
      <formula>$B11&lt;&gt;""</formula>
    </cfRule>
    <cfRule type="expression" dxfId="94" priority="118">
      <formula>OR($B$11="Rangering",$B$11="Sum")</formula>
    </cfRule>
  </conditionalFormatting>
  <conditionalFormatting sqref="X12:Y12">
    <cfRule type="expression" dxfId="93" priority="105">
      <formula>$B$12&lt;&gt;""</formula>
    </cfRule>
    <cfRule type="expression" dxfId="92" priority="119">
      <formula>OR($B$12="Rangering",$B$12="Sum")</formula>
    </cfRule>
  </conditionalFormatting>
  <conditionalFormatting sqref="AA1:AA15 AA17:AA23 AA25:AA31 AA33:AA39 AA41:AA47 AA52:AA79">
    <cfRule type="expression" dxfId="91" priority="80">
      <formula>ISBLANK(Tilbud_10)</formula>
    </cfRule>
  </conditionalFormatting>
  <conditionalFormatting sqref="Z46:AA47">
    <cfRule type="expression" dxfId="90" priority="87">
      <formula>Tildelingskriterium_5=0</formula>
    </cfRule>
  </conditionalFormatting>
  <conditionalFormatting sqref="Z38:AA39 Z41:AA43">
    <cfRule type="expression" dxfId="89" priority="86">
      <formula>Tildelingskriterium_4=0</formula>
    </cfRule>
  </conditionalFormatting>
  <conditionalFormatting sqref="Z30:AA31 Z33:AA35">
    <cfRule type="expression" dxfId="88" priority="85">
      <formula>Tildelingskriterium_3=0</formula>
    </cfRule>
  </conditionalFormatting>
  <conditionalFormatting sqref="Z22:AA23 Z25:AA27">
    <cfRule type="expression" dxfId="87" priority="84">
      <formula>Tildelingskriterium_2=0</formula>
    </cfRule>
  </conditionalFormatting>
  <conditionalFormatting sqref="Z6:AA6">
    <cfRule type="expression" dxfId="86" priority="89">
      <formula>$B$6&lt;&gt;""</formula>
    </cfRule>
  </conditionalFormatting>
  <conditionalFormatting sqref="Z7:AA7">
    <cfRule type="expression" dxfId="85" priority="91">
      <formula>$B$7&lt;&gt;""</formula>
    </cfRule>
    <cfRule type="expression" dxfId="84" priority="94">
      <formula>OR($B$7="Rangering",$B$7="Sum")</formula>
    </cfRule>
  </conditionalFormatting>
  <conditionalFormatting sqref="Z8:AA8">
    <cfRule type="expression" dxfId="83" priority="76">
      <formula>$B$8="Rangering"</formula>
    </cfRule>
    <cfRule type="expression" dxfId="82" priority="90">
      <formula>$B$8&lt;&gt;""</formula>
    </cfRule>
    <cfRule type="expression" dxfId="81" priority="92">
      <formula>OR($B$8="Rangering",$B$8="Sum")</formula>
    </cfRule>
  </conditionalFormatting>
  <conditionalFormatting sqref="Z9:AA9">
    <cfRule type="expression" dxfId="80" priority="77">
      <formula>$B$9="Rangering"</formula>
    </cfRule>
    <cfRule type="expression" dxfId="79" priority="88">
      <formula>$B$9&lt;&gt;""</formula>
    </cfRule>
    <cfRule type="expression" dxfId="78" priority="93">
      <formula>OR($B$9="Rangering",$B$9="Sum")</formula>
    </cfRule>
  </conditionalFormatting>
  <conditionalFormatting sqref="Z10:AA10">
    <cfRule type="expression" dxfId="77" priority="78">
      <formula>$B$10="Rangering"</formula>
    </cfRule>
    <cfRule type="expression" dxfId="76" priority="81">
      <formula>$B$10&lt;&gt;""</formula>
    </cfRule>
    <cfRule type="expression" dxfId="75" priority="95">
      <formula>OR($B$10="Rangering",$B$10="Sum")</formula>
    </cfRule>
  </conditionalFormatting>
  <conditionalFormatting sqref="Z11:AA11">
    <cfRule type="expression" dxfId="74" priority="79">
      <formula>$B$11="Rangering"</formula>
    </cfRule>
    <cfRule type="expression" dxfId="73" priority="82">
      <formula>$B11&lt;&gt;""</formula>
    </cfRule>
    <cfRule type="expression" dxfId="72" priority="96">
      <formula>OR($B$11="Rangering",$B$11="Sum")</formula>
    </cfRule>
  </conditionalFormatting>
  <conditionalFormatting sqref="Z12:AA12">
    <cfRule type="expression" dxfId="71" priority="83">
      <formula>$B$12&lt;&gt;""</formula>
    </cfRule>
    <cfRule type="expression" dxfId="70" priority="97">
      <formula>OR($B$12="Rangering",$B$12="Sum")</formula>
    </cfRule>
  </conditionalFormatting>
  <conditionalFormatting sqref="AC1:AC15 AC17:AC23 AC25:AC31 AC33:AC39 AC41:AC47 AC52:AC79">
    <cfRule type="expression" dxfId="69" priority="58">
      <formula>ISBLANK(Tilbud_10)</formula>
    </cfRule>
  </conditionalFormatting>
  <conditionalFormatting sqref="AB46:AC47">
    <cfRule type="expression" dxfId="68" priority="65">
      <formula>Tildelingskriterium_5=0</formula>
    </cfRule>
  </conditionalFormatting>
  <conditionalFormatting sqref="AB38:AC39 AB41:AC43">
    <cfRule type="expression" dxfId="67" priority="64">
      <formula>Tildelingskriterium_4=0</formula>
    </cfRule>
  </conditionalFormatting>
  <conditionalFormatting sqref="AB30:AC31 AB33:AC35">
    <cfRule type="expression" dxfId="66" priority="63">
      <formula>Tildelingskriterium_3=0</formula>
    </cfRule>
  </conditionalFormatting>
  <conditionalFormatting sqref="AB22:AC23 AB25:AC27">
    <cfRule type="expression" dxfId="65" priority="62">
      <formula>Tildelingskriterium_2=0</formula>
    </cfRule>
  </conditionalFormatting>
  <conditionalFormatting sqref="AB6:AC6">
    <cfRule type="expression" dxfId="64" priority="67">
      <formula>$B$6&lt;&gt;""</formula>
    </cfRule>
  </conditionalFormatting>
  <conditionalFormatting sqref="AB7:AC7">
    <cfRule type="expression" dxfId="63" priority="69">
      <formula>$B$7&lt;&gt;""</formula>
    </cfRule>
    <cfRule type="expression" dxfId="62" priority="72">
      <formula>OR($B$7="Rangering",$B$7="Sum")</formula>
    </cfRule>
  </conditionalFormatting>
  <conditionalFormatting sqref="AB8:AC8">
    <cfRule type="expression" dxfId="61" priority="54">
      <formula>$B$8="Rangering"</formula>
    </cfRule>
    <cfRule type="expression" dxfId="60" priority="68">
      <formula>$B$8&lt;&gt;""</formula>
    </cfRule>
    <cfRule type="expression" dxfId="59" priority="70">
      <formula>OR($B$8="Rangering",$B$8="Sum")</formula>
    </cfRule>
  </conditionalFormatting>
  <conditionalFormatting sqref="AB9:AC9">
    <cfRule type="expression" dxfId="58" priority="55">
      <formula>$B$9="Rangering"</formula>
    </cfRule>
    <cfRule type="expression" dxfId="57" priority="66">
      <formula>$B$9&lt;&gt;""</formula>
    </cfRule>
    <cfRule type="expression" dxfId="56" priority="71">
      <formula>OR($B$9="Rangering",$B$9="Sum")</formula>
    </cfRule>
  </conditionalFormatting>
  <conditionalFormatting sqref="AB10:AC10">
    <cfRule type="expression" dxfId="55" priority="56">
      <formula>$B$10="Rangering"</formula>
    </cfRule>
    <cfRule type="expression" dxfId="54" priority="59">
      <formula>$B$10&lt;&gt;""</formula>
    </cfRule>
    <cfRule type="expression" dxfId="53" priority="73">
      <formula>OR($B$10="Rangering",$B$10="Sum")</formula>
    </cfRule>
  </conditionalFormatting>
  <conditionalFormatting sqref="AB11:AC11">
    <cfRule type="expression" dxfId="52" priority="57">
      <formula>$B$11="Rangering"</formula>
    </cfRule>
    <cfRule type="expression" dxfId="51" priority="60">
      <formula>$B11&lt;&gt;""</formula>
    </cfRule>
    <cfRule type="expression" dxfId="50" priority="74">
      <formula>OR($B$11="Rangering",$B$11="Sum")</formula>
    </cfRule>
  </conditionalFormatting>
  <conditionalFormatting sqref="AB12:AC12">
    <cfRule type="expression" dxfId="49" priority="61">
      <formula>$B$12&lt;&gt;""</formula>
    </cfRule>
    <cfRule type="expression" dxfId="48" priority="75">
      <formula>OR($B$12="Rangering",$B$12="Sum")</formula>
    </cfRule>
  </conditionalFormatting>
  <conditionalFormatting sqref="AE1:AE15 AE17:AE23 AE25:AE31 AE33:AE39 AE41:AE47 AE52:AE79">
    <cfRule type="expression" dxfId="47" priority="36">
      <formula>ISBLANK(Tilbud_10)</formula>
    </cfRule>
  </conditionalFormatting>
  <conditionalFormatting sqref="AD46:AE47">
    <cfRule type="expression" dxfId="46" priority="43">
      <formula>Tildelingskriterium_5=0</formula>
    </cfRule>
  </conditionalFormatting>
  <conditionalFormatting sqref="AD38:AE39 AD41:AE43">
    <cfRule type="expression" dxfId="45" priority="42">
      <formula>Tildelingskriterium_4=0</formula>
    </cfRule>
  </conditionalFormatting>
  <conditionalFormatting sqref="AD30:AE31 AD33:AE35">
    <cfRule type="expression" dxfId="44" priority="41">
      <formula>Tildelingskriterium_3=0</formula>
    </cfRule>
  </conditionalFormatting>
  <conditionalFormatting sqref="AD22:AE23 AD25:AE27">
    <cfRule type="expression" dxfId="43" priority="40">
      <formula>Tildelingskriterium_2=0</formula>
    </cfRule>
  </conditionalFormatting>
  <conditionalFormatting sqref="AD6:AE6">
    <cfRule type="expression" dxfId="42" priority="45">
      <formula>$B$6&lt;&gt;""</formula>
    </cfRule>
  </conditionalFormatting>
  <conditionalFormatting sqref="AD7:AE7">
    <cfRule type="expression" dxfId="41" priority="47">
      <formula>$B$7&lt;&gt;""</formula>
    </cfRule>
    <cfRule type="expression" dxfId="40" priority="50">
      <formula>OR($B$7="Rangering",$B$7="Sum")</formula>
    </cfRule>
  </conditionalFormatting>
  <conditionalFormatting sqref="AD8:AE8">
    <cfRule type="expression" dxfId="39" priority="32">
      <formula>$B$8="Rangering"</formula>
    </cfRule>
    <cfRule type="expression" dxfId="38" priority="46">
      <formula>$B$8&lt;&gt;""</formula>
    </cfRule>
    <cfRule type="expression" dxfId="37" priority="48">
      <formula>OR($B$8="Rangering",$B$8="Sum")</formula>
    </cfRule>
  </conditionalFormatting>
  <conditionalFormatting sqref="AD9:AE9">
    <cfRule type="expression" dxfId="36" priority="33">
      <formula>$B$9="Rangering"</formula>
    </cfRule>
    <cfRule type="expression" dxfId="35" priority="44">
      <formula>$B$9&lt;&gt;""</formula>
    </cfRule>
    <cfRule type="expression" dxfId="34" priority="49">
      <formula>OR($B$9="Rangering",$B$9="Sum")</formula>
    </cfRule>
  </conditionalFormatting>
  <conditionalFormatting sqref="AD10:AE10">
    <cfRule type="expression" dxfId="33" priority="34">
      <formula>$B$10="Rangering"</formula>
    </cfRule>
    <cfRule type="expression" dxfId="32" priority="37">
      <formula>$B$10&lt;&gt;""</formula>
    </cfRule>
    <cfRule type="expression" dxfId="31" priority="51">
      <formula>OR($B$10="Rangering",$B$10="Sum")</formula>
    </cfRule>
  </conditionalFormatting>
  <conditionalFormatting sqref="AD11:AE11">
    <cfRule type="expression" dxfId="30" priority="35">
      <formula>$B$11="Rangering"</formula>
    </cfRule>
    <cfRule type="expression" dxfId="29" priority="38">
      <formula>$B11&lt;&gt;""</formula>
    </cfRule>
    <cfRule type="expression" dxfId="28" priority="52">
      <formula>OR($B$11="Rangering",$B$11="Sum")</formula>
    </cfRule>
  </conditionalFormatting>
  <conditionalFormatting sqref="AD12:AE12">
    <cfRule type="expression" dxfId="27" priority="39">
      <formula>$B$12&lt;&gt;""</formula>
    </cfRule>
    <cfRule type="expression" dxfId="26" priority="53">
      <formula>OR($B$12="Rangering",$B$12="Sum")</formula>
    </cfRule>
  </conditionalFormatting>
  <conditionalFormatting sqref="W16">
    <cfRule type="expression" dxfId="25" priority="31">
      <formula>ISBLANK(Tilbud_10)</formula>
    </cfRule>
  </conditionalFormatting>
  <conditionalFormatting sqref="Y16">
    <cfRule type="expression" dxfId="24" priority="30">
      <formula>ISBLANK(Tilbud_10)</formula>
    </cfRule>
  </conditionalFormatting>
  <conditionalFormatting sqref="AA16">
    <cfRule type="expression" dxfId="23" priority="29">
      <formula>ISBLANK(Tilbud_10)</formula>
    </cfRule>
  </conditionalFormatting>
  <conditionalFormatting sqref="AC16">
    <cfRule type="expression" dxfId="22" priority="28">
      <formula>ISBLANK(Tilbud_10)</formula>
    </cfRule>
  </conditionalFormatting>
  <conditionalFormatting sqref="AE16">
    <cfRule type="expression" dxfId="21" priority="27">
      <formula>ISBLANK(Tilbud_10)</formula>
    </cfRule>
  </conditionalFormatting>
  <conditionalFormatting sqref="W24">
    <cfRule type="expression" dxfId="20" priority="26">
      <formula>ISBLANK(Tilbud_10)</formula>
    </cfRule>
  </conditionalFormatting>
  <conditionalFormatting sqref="Y24">
    <cfRule type="expression" dxfId="19" priority="25">
      <formula>ISBLANK(Tilbud_10)</formula>
    </cfRule>
  </conditionalFormatting>
  <conditionalFormatting sqref="AA24">
    <cfRule type="expression" dxfId="18" priority="24">
      <formula>ISBLANK(Tilbud_10)</formula>
    </cfRule>
  </conditionalFormatting>
  <conditionalFormatting sqref="AC24">
    <cfRule type="expression" dxfId="17" priority="23">
      <formula>ISBLANK(Tilbud_10)</formula>
    </cfRule>
  </conditionalFormatting>
  <conditionalFormatting sqref="AE24">
    <cfRule type="expression" dxfId="16" priority="22">
      <formula>ISBLANK(Tilbud_10)</formula>
    </cfRule>
  </conditionalFormatting>
  <conditionalFormatting sqref="W32">
    <cfRule type="expression" dxfId="15" priority="21">
      <formula>ISBLANK(Tilbud_10)</formula>
    </cfRule>
  </conditionalFormatting>
  <conditionalFormatting sqref="Y32">
    <cfRule type="expression" dxfId="14" priority="20">
      <formula>ISBLANK(Tilbud_10)</formula>
    </cfRule>
  </conditionalFormatting>
  <conditionalFormatting sqref="AA32">
    <cfRule type="expression" dxfId="13" priority="19">
      <formula>ISBLANK(Tilbud_10)</formula>
    </cfRule>
  </conditionalFormatting>
  <conditionalFormatting sqref="AC32">
    <cfRule type="expression" dxfId="12" priority="18">
      <formula>ISBLANK(Tilbud_10)</formula>
    </cfRule>
  </conditionalFormatting>
  <conditionalFormatting sqref="AE32">
    <cfRule type="expression" dxfId="11" priority="17">
      <formula>ISBLANK(Tilbud_10)</formula>
    </cfRule>
  </conditionalFormatting>
  <conditionalFormatting sqref="W40">
    <cfRule type="expression" dxfId="10" priority="16">
      <formula>ISBLANK(Tilbud_10)</formula>
    </cfRule>
  </conditionalFormatting>
  <conditionalFormatting sqref="Y40">
    <cfRule type="expression" dxfId="9" priority="15">
      <formula>ISBLANK(Tilbud_10)</formula>
    </cfRule>
  </conditionalFormatting>
  <conditionalFormatting sqref="AA40">
    <cfRule type="expression" dxfId="8" priority="14">
      <formula>ISBLANK(Tilbud_10)</formula>
    </cfRule>
  </conditionalFormatting>
  <conditionalFormatting sqref="AC40">
    <cfRule type="expression" dxfId="7" priority="13">
      <formula>ISBLANK(Tilbud_10)</formula>
    </cfRule>
  </conditionalFormatting>
  <conditionalFormatting sqref="AE40">
    <cfRule type="expression" dxfId="6" priority="12">
      <formula>ISBLANK(Tilbud_10)</formula>
    </cfRule>
  </conditionalFormatting>
  <conditionalFormatting sqref="AE48:AE51">
    <cfRule type="expression" dxfId="5" priority="3">
      <formula>ISBLANK(Tilbud_10)</formula>
    </cfRule>
  </conditionalFormatting>
  <conditionalFormatting sqref="AC48:AC51">
    <cfRule type="expression" dxfId="4" priority="4">
      <formula>ISBLANK(Tilbud_9)</formula>
    </cfRule>
  </conditionalFormatting>
  <conditionalFormatting sqref="AA48:AA51">
    <cfRule type="expression" dxfId="3" priority="5">
      <formula>ISBLANK(Tilbud_8)</formula>
    </cfRule>
  </conditionalFormatting>
  <conditionalFormatting sqref="Y48:Y51">
    <cfRule type="expression" dxfId="2" priority="2">
      <formula>ISBLANK(Tilbud_7)</formula>
    </cfRule>
  </conditionalFormatting>
  <conditionalFormatting sqref="W48:W51">
    <cfRule type="expression" dxfId="1" priority="1">
      <formula>ISBLANK(Tilbud_6)</formula>
    </cfRule>
  </conditionalFormatting>
  <conditionalFormatting sqref="W48:AE51">
    <cfRule type="expression" dxfId="0" priority="6">
      <formula>Tildelingskriterium_5=0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39FE704F80C14DA225DF2A1DC23842" ma:contentTypeVersion="25" ma:contentTypeDescription="Opprett et nytt dokument." ma:contentTypeScope="" ma:versionID="13c63463e5b81b332e15beab8b388833">
  <xsd:schema xmlns:xsd="http://www.w3.org/2001/XMLSchema" xmlns:xs="http://www.w3.org/2001/XMLSchema" xmlns:p="http://schemas.microsoft.com/office/2006/metadata/properties" xmlns:ns2="5371e8e2-a9e8-46df-a91b-761db99c8728" xmlns:ns3="7bfd8652-9f54-45a4-9684-efa1596a6182" xmlns:ns4="adbb2028-43e6-4cc2-a67b-7a6125cf5ee2" xmlns:ns5="82b74a00-43a6-4076-ac55-a30bded87187" targetNamespace="http://schemas.microsoft.com/office/2006/metadata/properties" ma:root="true" ma:fieldsID="ce4fad1af0a4059d88a584baeaeacba9" ns2:_="" ns3:_="" ns4:_="" ns5:_="">
    <xsd:import namespace="5371e8e2-a9e8-46df-a91b-761db99c8728"/>
    <xsd:import namespace="7bfd8652-9f54-45a4-9684-efa1596a6182"/>
    <xsd:import namespace="adbb2028-43e6-4cc2-a67b-7a6125cf5ee2"/>
    <xsd:import namespace="82b74a00-43a6-4076-ac55-a30bded871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4:MediaLengthInSeconds" minOccurs="0"/>
                <xsd:element ref="ns4:Tekstansvarlig" minOccurs="0"/>
                <xsd:element ref="ns4:Kontrollansvarli" minOccurs="0"/>
                <xsd:element ref="ns4:Godkjenner" minOccurs="0"/>
                <xsd:element ref="ns4:Status" minOccurs="0"/>
                <xsd:element ref="ns4:Emne" minOccurs="0"/>
                <xsd:element ref="ns4:Funksjon" minOccurs="0"/>
                <xsd:element ref="ns4:Niv_x00e5_" minOccurs="0"/>
                <xsd:element ref="ns4:Fase" minOccurs="0"/>
                <xsd:element ref="ns4:Revisjonsbehov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  <xsd:element ref="ns4:Kategori" minOccurs="0"/>
                <xsd:element ref="ns4:Fagansvarlig" minOccurs="0"/>
                <xsd:element ref="ns4:Eksempelskriver" minOccurs="0"/>
                <xsd:element ref="ns4:Vedlikehold" minOccurs="0"/>
                <xsd:element ref="ns4:Publiser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1e8e2-a9e8-46df-a91b-761db99c8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d8652-9f54-45a4-9684-efa1596a6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b2028-43e6-4cc2-a67b-7a6125cf5ee2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Tekstansvarlig" ma:index="20" nillable="true" ma:displayName="Tekstansvarlig" ma:description="Den som redigerer utkast" ma:format="Dropdown" ma:list="UserInfo" ma:SharePointGroup="0" ma:internalName="Tekstansvarl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ontrollansvarli" ma:index="21" nillable="true" ma:displayName="Kontrollansvarli" ma:description="Den som kvalitetssikrer tekstutkastet. Må være en annen enn tekstansvarlig." ma:format="Dropdown" ma:list="UserInfo" ma:SharePointGroup="0" ma:internalName="Kontrollansvarli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odkjenner" ma:index="22" nillable="true" ma:displayName="Godkjenner" ma:description="Den som godkjenner etter KS. Kan være samme som ansvarlig for tekst eller kontroll, men ikke begge." ma:format="Dropdown" ma:list="UserInfo" ma:SharePointGroup="0" ma:internalName="Godkjen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23" nillable="true" ma:displayName="Status" ma:default="Ikke påbegynt" ma:description="Hvor langt har man kommet med teksten" ma:format="RadioButtons" ma:internalName="Status">
      <xsd:simpleType>
        <xsd:restriction base="dms:Choice">
          <xsd:enumeration value="Ikke påbegynt"/>
          <xsd:enumeration value="Under arbeid"/>
          <xsd:enumeration value="Til KS"/>
          <xsd:enumeration value="Til Godkjenning"/>
          <xsd:enumeration value="Godkjent"/>
        </xsd:restriction>
      </xsd:simpleType>
    </xsd:element>
    <xsd:element name="Emne" ma:index="24" nillable="true" ma:displayName="Emne" ma:description="Kategori i kriteriveiviseren 1.0" ma:format="Dropdown" ma:internalName="Emn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nergi"/>
                    <xsd:enumeration value="Inneklima"/>
                    <xsd:enumeration value="Ledelse"/>
                    <xsd:enumeration value="LCC"/>
                    <xsd:enumeration value="Materialer"/>
                    <xsd:enumeration value="Rigg og drift"/>
                    <xsd:enumeration value="Transport"/>
                    <xsd:enumeration value="Utslipp fra byggeplass"/>
                    <xsd:enumeration value="Økologi og overvann"/>
                    <xsd:enumeration value="Menneskerettigheter"/>
                  </xsd:restriction>
                </xsd:simpleType>
              </xsd:element>
            </xsd:sequence>
          </xsd:extension>
        </xsd:complexContent>
      </xsd:complexType>
    </xsd:element>
    <xsd:element name="Funksjon" ma:index="25" nillable="true" ma:displayName="Funksjon" ma:description="Funksjon i anskaffelsesprosessen" ma:format="Dropdown" ma:internalName="Funksjon">
      <xsd:simpleType>
        <xsd:restriction base="dms:Choice">
          <xsd:enumeration value="Teknisk spesifikasjon"/>
          <xsd:enumeration value="Kvalifikasjon"/>
          <xsd:enumeration value="Tildeling"/>
          <xsd:enumeration value="Kontraktskrav"/>
        </xsd:restriction>
      </xsd:simpleType>
    </xsd:element>
    <xsd:element name="Niv_x00e5_" ma:index="26" nillable="true" ma:displayName="Nivå" ma:default="Basis" ma:description="Bærekraftsambisjoner" ma:format="Dropdown" ma:internalName="Niv_x00e5_">
      <xsd:simpleType>
        <xsd:restriction base="dms:Choice">
          <xsd:enumeration value="Avansert"/>
          <xsd:enumeration value="Basis"/>
          <xsd:enumeration value="Spydspiss"/>
        </xsd:restriction>
      </xsd:simpleType>
    </xsd:element>
    <xsd:element name="Fase" ma:index="27" nillable="true" ma:displayName="Fase" ma:format="Dropdown" ma:internalName="Fa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rosjektering"/>
                    <xsd:enumeration value="Totalentreprise"/>
                  </xsd:restriction>
                </xsd:simpleType>
              </xsd:element>
            </xsd:sequence>
          </xsd:extension>
        </xsd:complexContent>
      </xsd:complexType>
    </xsd:element>
    <xsd:element name="Revisjonsbehov" ma:index="28" nillable="true" ma:displayName="Revisjonsbehov" ma:format="Dropdown" ma:internalName="Revisjonsbehov">
      <xsd:simpleType>
        <xsd:restriction base="dms:Choice">
          <xsd:enumeration value="Beholdes uten endringer"/>
          <xsd:enumeration value="Må endres"/>
          <xsd:enumeration value="Slettes"/>
          <xsd:enumeration value="Nytt krav"/>
          <xsd:enumeration value="Fjernes / oppdateres etter Q4"/>
        </xsd:restriction>
      </xsd:simpleType>
    </xsd:element>
    <xsd:element name="lcf76f155ced4ddcb4097134ff3c332f" ma:index="30" nillable="true" ma:taxonomy="true" ma:internalName="lcf76f155ced4ddcb4097134ff3c332f" ma:taxonomyFieldName="MediaServiceImageTags" ma:displayName="Bildemerkelapper" ma:readOnly="false" ma:fieldId="{5cf76f15-5ced-4ddc-b409-7134ff3c332f}" ma:taxonomyMulti="true" ma:sspId="eb0be57b-a27d-473a-a780-396a801308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Kategori" ma:index="34" nillable="true" ma:displayName="Kategori" ma:format="Dropdown" ma:internalName="Kategori">
      <xsd:simpleType>
        <xsd:restriction base="dms:Choice">
          <xsd:enumeration value="Avfallsinnsamling"/>
          <xsd:enumeration value="Bygg anlegg og eiendom"/>
          <xsd:enumeration value="Helse og omsorg"/>
          <xsd:enumeration value="IKT og elektronikk"/>
          <xsd:enumeration value="Mat og måltid"/>
          <xsd:enumeration value="Møbler"/>
          <xsd:enumeration value="Rådgivningstjenester"/>
          <xsd:enumeration value="Renhold"/>
          <xsd:enumeration value="Tekstil"/>
          <xsd:enumeration value="Transport"/>
        </xsd:restriction>
      </xsd:simpleType>
    </xsd:element>
    <xsd:element name="Fagansvarlig" ma:index="35" nillable="true" ma:displayName="Fagansvarlig" ma:format="Dropdown" ma:internalName="Fagansvarlig">
      <xsd:simpleType>
        <xsd:restriction base="dms:Text">
          <xsd:maxLength value="255"/>
        </xsd:restriction>
      </xsd:simpleType>
    </xsd:element>
    <xsd:element name="Eksempelskriver" ma:index="36" nillable="true" ma:displayName="Eksempelskriver" ma:format="Dropdown" ma:list="UserInfo" ma:SharePointGroup="0" ma:internalName="Eksempelskri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dlikehold" ma:index="37" nillable="true" ma:displayName="Vedlikehold" ma:format="DateOnly" ma:internalName="Vedlikehold">
      <xsd:simpleType>
        <xsd:restriction base="dms:DateTime"/>
      </xsd:simpleType>
    </xsd:element>
    <xsd:element name="Publisert" ma:index="38" nillable="true" ma:displayName="Publisert" ma:format="DateOnly" ma:internalName="Publisert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b74a00-43a6-4076-ac55-a30bded87187" elementFormDefault="qualified">
    <xsd:import namespace="http://schemas.microsoft.com/office/2006/documentManagement/types"/>
    <xsd:import namespace="http://schemas.microsoft.com/office/infopath/2007/PartnerControls"/>
    <xsd:element name="TaxCatchAll" ma:index="31" nillable="true" ma:displayName="Taxonomy Catch All Column" ma:hidden="true" ma:list="{0529d230-0ab2-4853-b0ca-7c1faee354f2}" ma:internalName="TaxCatchAll" ma:showField="CatchAllData" ma:web="82b74a00-43a6-4076-ac55-a30bded871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v_x00e5_ xmlns="adbb2028-43e6-4cc2-a67b-7a6125cf5ee2">Basis</Niv_x00e5_>
    <Fase xmlns="adbb2028-43e6-4cc2-a67b-7a6125cf5ee2" xsi:nil="true"/>
    <Vedlikehold xmlns="adbb2028-43e6-4cc2-a67b-7a6125cf5ee2" xsi:nil="true"/>
    <Tekstansvarlig xmlns="adbb2028-43e6-4cc2-a67b-7a6125cf5ee2">
      <UserInfo>
        <DisplayName/>
        <AccountId xsi:nil="true"/>
        <AccountType/>
      </UserInfo>
    </Tekstansvarlig>
    <TaxCatchAll xmlns="82b74a00-43a6-4076-ac55-a30bded87187" xsi:nil="true"/>
    <Funksjon xmlns="adbb2028-43e6-4cc2-a67b-7a6125cf5ee2" xsi:nil="true"/>
    <Status xmlns="adbb2028-43e6-4cc2-a67b-7a6125cf5ee2">Ikke påbegynt</Status>
    <Godkjenner xmlns="adbb2028-43e6-4cc2-a67b-7a6125cf5ee2">
      <UserInfo>
        <DisplayName/>
        <AccountId xsi:nil="true"/>
        <AccountType/>
      </UserInfo>
    </Godkjenner>
    <Kategori xmlns="adbb2028-43e6-4cc2-a67b-7a6125cf5ee2" xsi:nil="true"/>
    <Fagansvarlig xmlns="adbb2028-43e6-4cc2-a67b-7a6125cf5ee2" xsi:nil="true"/>
    <Publisert xmlns="adbb2028-43e6-4cc2-a67b-7a6125cf5ee2" xsi:nil="true"/>
    <Kontrollansvarli xmlns="adbb2028-43e6-4cc2-a67b-7a6125cf5ee2">
      <UserInfo>
        <DisplayName/>
        <AccountId xsi:nil="true"/>
        <AccountType/>
      </UserInfo>
    </Kontrollansvarli>
    <Revisjonsbehov xmlns="adbb2028-43e6-4cc2-a67b-7a6125cf5ee2" xsi:nil="true"/>
    <Emne xmlns="adbb2028-43e6-4cc2-a67b-7a6125cf5ee2" xsi:nil="true"/>
    <lcf76f155ced4ddcb4097134ff3c332f xmlns="adbb2028-43e6-4cc2-a67b-7a6125cf5ee2">
      <Terms xmlns="http://schemas.microsoft.com/office/infopath/2007/PartnerControls"/>
    </lcf76f155ced4ddcb4097134ff3c332f>
    <Eksempelskriver xmlns="adbb2028-43e6-4cc2-a67b-7a6125cf5ee2">
      <UserInfo>
        <DisplayName/>
        <AccountId xsi:nil="true"/>
        <AccountType/>
      </UserInfo>
    </Eksempelskriv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D219A8-CF54-41EA-A11B-82BFC76E16BF}"/>
</file>

<file path=customXml/itemProps2.xml><?xml version="1.0" encoding="utf-8"?>
<ds:datastoreItem xmlns:ds="http://schemas.openxmlformats.org/officeDocument/2006/customXml" ds:itemID="{39240116-E2CD-40D3-9A5F-4A010A69292F}">
  <ds:schemaRefs>
    <ds:schemaRef ds:uri="http://schemas.microsoft.com/sharepoint/v3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0cc96435-b9c3-4688-a41d-74dd8cec86ac"/>
    <ds:schemaRef ds:uri="c322fe22-0095-4219-a146-f0dbf2fc48b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81D4D30-8644-43A4-8DC8-D4401D55AD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Navngitte områder</vt:lpstr>
      </vt:variant>
      <vt:variant>
        <vt:i4>85</vt:i4>
      </vt:variant>
    </vt:vector>
  </HeadingPairs>
  <TitlesOfParts>
    <vt:vector size="98" baseType="lpstr">
      <vt:lpstr>FORSIDE</vt:lpstr>
      <vt:lpstr>VEILEDNING</vt:lpstr>
      <vt:lpstr>INFORMASJON</vt:lpstr>
      <vt:lpstr>PRIS</vt:lpstr>
      <vt:lpstr>TILDELINGSKRITERIUM 2</vt:lpstr>
      <vt:lpstr>TILDELINGSKRITERIUM 3</vt:lpstr>
      <vt:lpstr>TILDELINGSKRITERIUM 4</vt:lpstr>
      <vt:lpstr>TILDELINGSKRITERIUM 5</vt:lpstr>
      <vt:lpstr>OPPSUMMERING</vt:lpstr>
      <vt:lpstr>UTREGNINGER</vt:lpstr>
      <vt:lpstr>VARIABLER</vt:lpstr>
      <vt:lpstr>KONTROLL</vt:lpstr>
      <vt:lpstr>Gjøremål</vt:lpstr>
      <vt:lpstr>Lav_U1</vt:lpstr>
      <vt:lpstr>Lav_U10</vt:lpstr>
      <vt:lpstr>Lav_U2</vt:lpstr>
      <vt:lpstr>Lav_U3</vt:lpstr>
      <vt:lpstr>Lav_U4</vt:lpstr>
      <vt:lpstr>Lav_U5</vt:lpstr>
      <vt:lpstr>Lav_U6</vt:lpstr>
      <vt:lpstr>Lav_U7</vt:lpstr>
      <vt:lpstr>Lav_U8</vt:lpstr>
      <vt:lpstr>Lav_U9</vt:lpstr>
      <vt:lpstr>Makspoeng</vt:lpstr>
      <vt:lpstr>Prismod</vt:lpstr>
      <vt:lpstr>Prismodell</vt:lpstr>
      <vt:lpstr>Tilbud_1</vt:lpstr>
      <vt:lpstr>Tilbud_10</vt:lpstr>
      <vt:lpstr>Tilbud_11</vt:lpstr>
      <vt:lpstr>Tilbud_12</vt:lpstr>
      <vt:lpstr>Tilbud_13</vt:lpstr>
      <vt:lpstr>Tilbud_14</vt:lpstr>
      <vt:lpstr>Tilbud_15</vt:lpstr>
      <vt:lpstr>Tilbud_2</vt:lpstr>
      <vt:lpstr>Tilbud_3</vt:lpstr>
      <vt:lpstr>Tilbud_4</vt:lpstr>
      <vt:lpstr>Tilbud_5</vt:lpstr>
      <vt:lpstr>Tilbud_6</vt:lpstr>
      <vt:lpstr>Tilbud_7</vt:lpstr>
      <vt:lpstr>Tilbud_8</vt:lpstr>
      <vt:lpstr>Tilbud_9</vt:lpstr>
      <vt:lpstr>Tildelingskriterium_1</vt:lpstr>
      <vt:lpstr>Tildelingskriterium_2</vt:lpstr>
      <vt:lpstr>Tildelingskriterium_3</vt:lpstr>
      <vt:lpstr>Tildelingskriterium_4</vt:lpstr>
      <vt:lpstr>Tildelingskriterium_5</vt:lpstr>
      <vt:lpstr>Tittel_på_konkurranse</vt:lpstr>
      <vt:lpstr>U1.1</vt:lpstr>
      <vt:lpstr>U1.10</vt:lpstr>
      <vt:lpstr>U1.2</vt:lpstr>
      <vt:lpstr>U1.3</vt:lpstr>
      <vt:lpstr>U1.4</vt:lpstr>
      <vt:lpstr>U1.5</vt:lpstr>
      <vt:lpstr>U1.6</vt:lpstr>
      <vt:lpstr>U1.7</vt:lpstr>
      <vt:lpstr>U1.8</vt:lpstr>
      <vt:lpstr>U1.9</vt:lpstr>
      <vt:lpstr>U2.1</vt:lpstr>
      <vt:lpstr>U2.10</vt:lpstr>
      <vt:lpstr>U2.2</vt:lpstr>
      <vt:lpstr>U2.3</vt:lpstr>
      <vt:lpstr>U2.4</vt:lpstr>
      <vt:lpstr>U2.5</vt:lpstr>
      <vt:lpstr>U2.6</vt:lpstr>
      <vt:lpstr>U2.7</vt:lpstr>
      <vt:lpstr>U2.8</vt:lpstr>
      <vt:lpstr>U2.9</vt:lpstr>
      <vt:lpstr>U3.1</vt:lpstr>
      <vt:lpstr>U3.10</vt:lpstr>
      <vt:lpstr>U3.2</vt:lpstr>
      <vt:lpstr>U3.3</vt:lpstr>
      <vt:lpstr>U3.4</vt:lpstr>
      <vt:lpstr>U3.5</vt:lpstr>
      <vt:lpstr>U3.6</vt:lpstr>
      <vt:lpstr>U3.7</vt:lpstr>
      <vt:lpstr>U3.8</vt:lpstr>
      <vt:lpstr>U3.9</vt:lpstr>
      <vt:lpstr>U4.1</vt:lpstr>
      <vt:lpstr>U4.10</vt:lpstr>
      <vt:lpstr>U4.2</vt:lpstr>
      <vt:lpstr>U4.3</vt:lpstr>
      <vt:lpstr>U4.4</vt:lpstr>
      <vt:lpstr>U4.5</vt:lpstr>
      <vt:lpstr>U4.6</vt:lpstr>
      <vt:lpstr>U4.7</vt:lpstr>
      <vt:lpstr>U4.8</vt:lpstr>
      <vt:lpstr>U4.9</vt:lpstr>
      <vt:lpstr>U5.1</vt:lpstr>
      <vt:lpstr>U5.10</vt:lpstr>
      <vt:lpstr>U5.2</vt:lpstr>
      <vt:lpstr>U5.3</vt:lpstr>
      <vt:lpstr>U5.4</vt:lpstr>
      <vt:lpstr>U5.5</vt:lpstr>
      <vt:lpstr>U5.6</vt:lpstr>
      <vt:lpstr>U5.7</vt:lpstr>
      <vt:lpstr>U5.8</vt:lpstr>
      <vt:lpstr>U5.9</vt:lpstr>
      <vt:lpstr>Websaksnr.</vt:lpstr>
    </vt:vector>
  </TitlesOfParts>
  <Company>Bærum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Tone Vingen</cp:lastModifiedBy>
  <dcterms:created xsi:type="dcterms:W3CDTF">2016-02-12T06:27:32Z</dcterms:created>
  <dcterms:modified xsi:type="dcterms:W3CDTF">2021-09-07T07:26:13Z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3ecc0f-ccb9-4361-8333-eab9c279fcaa_Enabled">
    <vt:lpwstr>true</vt:lpwstr>
  </property>
  <property fmtid="{D5CDD505-2E9C-101B-9397-08002B2CF9AE}" pid="3" name="MSIP_Label_593ecc0f-ccb9-4361-8333-eab9c279fcaa_SetDate">
    <vt:lpwstr>2021-08-31T07:26:45Z</vt:lpwstr>
  </property>
  <property fmtid="{D5CDD505-2E9C-101B-9397-08002B2CF9AE}" pid="4" name="MSIP_Label_593ecc0f-ccb9-4361-8333-eab9c279fcaa_Method">
    <vt:lpwstr>Standard</vt:lpwstr>
  </property>
  <property fmtid="{D5CDD505-2E9C-101B-9397-08002B2CF9AE}" pid="5" name="MSIP_Label_593ecc0f-ccb9-4361-8333-eab9c279fcaa_Name">
    <vt:lpwstr>Intern</vt:lpwstr>
  </property>
  <property fmtid="{D5CDD505-2E9C-101B-9397-08002B2CF9AE}" pid="6" name="MSIP_Label_593ecc0f-ccb9-4361-8333-eab9c279fcaa_SiteId">
    <vt:lpwstr>07ba06ff-14f4-464b-b7e8-bc3a7e21e203</vt:lpwstr>
  </property>
  <property fmtid="{D5CDD505-2E9C-101B-9397-08002B2CF9AE}" pid="7" name="MSIP_Label_593ecc0f-ccb9-4361-8333-eab9c279fcaa_ActionId">
    <vt:lpwstr>cc7a9fac-38c8-4526-b31f-0000924067c0</vt:lpwstr>
  </property>
  <property fmtid="{D5CDD505-2E9C-101B-9397-08002B2CF9AE}" pid="8" name="MSIP_Label_593ecc0f-ccb9-4361-8333-eab9c279fcaa_ContentBits">
    <vt:lpwstr>0</vt:lpwstr>
  </property>
  <property fmtid="{D5CDD505-2E9C-101B-9397-08002B2CF9AE}" pid="9" name="ContentTypeId">
    <vt:lpwstr>0x010100A739FE704F80C14DA225DF2A1DC23842</vt:lpwstr>
  </property>
</Properties>
</file>